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 firstSheet="1" activeTab="6"/>
  </bookViews>
  <sheets>
    <sheet name="приложение 1" sheetId="4" r:id="rId1"/>
    <sheet name="приложение 2" sheetId="3" r:id="rId2"/>
    <sheet name="приложение 3" sheetId="1" r:id="rId3"/>
    <sheet name="приложение 4" sheetId="2" r:id="rId4"/>
    <sheet name="приложение 5" sheetId="5" r:id="rId5"/>
    <sheet name="приложение 6" sheetId="6" r:id="rId6"/>
    <sheet name="приложение 7" sheetId="7" r:id="rId7"/>
  </sheets>
  <definedNames>
    <definedName name="OLE_LINK9" localSheetId="5">'приложение 6'!$A$241</definedName>
  </definedNames>
  <calcPr calcId="124519"/>
</workbook>
</file>

<file path=xl/calcChain.xml><?xml version="1.0" encoding="utf-8"?>
<calcChain xmlns="http://schemas.openxmlformats.org/spreadsheetml/2006/main">
  <c r="C17" i="7"/>
  <c r="D17"/>
  <c r="E17"/>
  <c r="B17"/>
  <c r="E28"/>
  <c r="E29"/>
  <c r="E30"/>
  <c r="E27"/>
  <c r="E19"/>
  <c r="E20"/>
  <c r="E21"/>
  <c r="E22"/>
  <c r="E23"/>
  <c r="E24"/>
  <c r="E25"/>
  <c r="E26"/>
  <c r="E10"/>
  <c r="E12"/>
  <c r="E13"/>
  <c r="E15"/>
  <c r="E16"/>
  <c r="G15" i="6" l="1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46"/>
  <c r="G147"/>
  <c r="G148"/>
  <c r="G149"/>
  <c r="G150"/>
  <c r="G157"/>
  <c r="G158"/>
  <c r="G159"/>
  <c r="G160"/>
  <c r="G161"/>
  <c r="G162"/>
  <c r="G163"/>
  <c r="G164"/>
  <c r="G165"/>
  <c r="G166"/>
  <c r="G167"/>
  <c r="G168"/>
  <c r="G169"/>
  <c r="G170"/>
  <c r="G171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5"/>
  <c r="G326"/>
  <c r="G327"/>
  <c r="G328"/>
  <c r="G329"/>
  <c r="G330"/>
  <c r="G331"/>
  <c r="G332"/>
  <c r="G333"/>
  <c r="G334"/>
  <c r="G335"/>
  <c r="G336"/>
  <c r="G337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14"/>
  <c r="E40"/>
  <c r="E53"/>
  <c r="F404"/>
  <c r="F405"/>
  <c r="F406"/>
  <c r="F409"/>
  <c r="F410"/>
  <c r="F411"/>
  <c r="F412"/>
  <c r="F414"/>
  <c r="F415"/>
  <c r="F416"/>
  <c r="F417"/>
  <c r="F419"/>
  <c r="F422"/>
  <c r="F421" s="1"/>
  <c r="F420" s="1"/>
  <c r="F390"/>
  <c r="F391"/>
  <c r="F392"/>
  <c r="F393"/>
  <c r="F395"/>
  <c r="F396"/>
  <c r="F397"/>
  <c r="F398"/>
  <c r="F402"/>
  <c r="F401" s="1"/>
  <c r="F400" s="1"/>
  <c r="F385"/>
  <c r="F386"/>
  <c r="F387"/>
  <c r="F388"/>
  <c r="F379"/>
  <c r="F380"/>
  <c r="F381"/>
  <c r="F382"/>
  <c r="F383"/>
  <c r="F374"/>
  <c r="F375"/>
  <c r="F376"/>
  <c r="F377"/>
  <c r="F372"/>
  <c r="F368"/>
  <c r="F367" s="1"/>
  <c r="F366" s="1"/>
  <c r="F369"/>
  <c r="F370"/>
  <c r="F363"/>
  <c r="F364"/>
  <c r="F355" s="1"/>
  <c r="F356"/>
  <c r="F357"/>
  <c r="F358"/>
  <c r="F359"/>
  <c r="F361"/>
  <c r="F349"/>
  <c r="F350"/>
  <c r="F351"/>
  <c r="F352"/>
  <c r="F353"/>
  <c r="F346"/>
  <c r="F347"/>
  <c r="F340" s="1"/>
  <c r="F342"/>
  <c r="F343"/>
  <c r="F344"/>
  <c r="F338"/>
  <c r="F335" s="1"/>
  <c r="F339"/>
  <c r="F336"/>
  <c r="F332"/>
  <c r="F333"/>
  <c r="F320"/>
  <c r="F322"/>
  <c r="F321" s="1"/>
  <c r="F323"/>
  <c r="F319"/>
  <c r="F314"/>
  <c r="F312" s="1"/>
  <c r="F316"/>
  <c r="F317"/>
  <c r="F308"/>
  <c r="F300" s="1"/>
  <c r="F306"/>
  <c r="F305" s="1"/>
  <c r="F303"/>
  <c r="F298"/>
  <c r="F297" s="1"/>
  <c r="F295"/>
  <c r="F293"/>
  <c r="F291"/>
  <c r="F287"/>
  <c r="F288"/>
  <c r="F289"/>
  <c r="E290"/>
  <c r="F286"/>
  <c r="F284"/>
  <c r="F281"/>
  <c r="F280" s="1"/>
  <c r="F279" s="1"/>
  <c r="F282"/>
  <c r="F272"/>
  <c r="F271" s="1"/>
  <c r="F270" s="1"/>
  <c r="F269" s="1"/>
  <c r="F276"/>
  <c r="F275" s="1"/>
  <c r="F274" s="1"/>
  <c r="F262"/>
  <c r="F257" s="1"/>
  <c r="F256" s="1"/>
  <c r="F255"/>
  <c r="F254" s="1"/>
  <c r="F258"/>
  <c r="F249"/>
  <c r="F251"/>
  <c r="F250" s="1"/>
  <c r="F240"/>
  <c r="F243"/>
  <c r="F242" s="1"/>
  <c r="F241" s="1"/>
  <c r="F247"/>
  <c r="F246" s="1"/>
  <c r="F245" s="1"/>
  <c r="F230"/>
  <c r="F234"/>
  <c r="F233" s="1"/>
  <c r="F232" s="1"/>
  <c r="F231" s="1"/>
  <c r="F238"/>
  <c r="F237" s="1"/>
  <c r="F236" s="1"/>
  <c r="F226"/>
  <c r="F227"/>
  <c r="F228"/>
  <c r="F217"/>
  <c r="F219"/>
  <c r="F218" s="1"/>
  <c r="F220"/>
  <c r="F223"/>
  <c r="F222" s="1"/>
  <c r="F224"/>
  <c r="F214"/>
  <c r="F213" s="1"/>
  <c r="F211"/>
  <c r="F208" s="1"/>
  <c r="F207" s="1"/>
  <c r="F205"/>
  <c r="F204" s="1"/>
  <c r="F203" s="1"/>
  <c r="F202" s="1"/>
  <c r="F194"/>
  <c r="F195"/>
  <c r="F197"/>
  <c r="F196" s="1"/>
  <c r="F199"/>
  <c r="F200"/>
  <c r="F192"/>
  <c r="F191" s="1"/>
  <c r="F184"/>
  <c r="F185"/>
  <c r="F186"/>
  <c r="F188"/>
  <c r="E188"/>
  <c r="F180"/>
  <c r="F179" s="1"/>
  <c r="F178" s="1"/>
  <c r="F177" s="1"/>
  <c r="F175"/>
  <c r="F174" s="1"/>
  <c r="F173" s="1"/>
  <c r="F172" s="1"/>
  <c r="F157"/>
  <c r="F161"/>
  <c r="F160" s="1"/>
  <c r="F159" s="1"/>
  <c r="F158" s="1"/>
  <c r="F155"/>
  <c r="F151" s="1"/>
  <c r="F148"/>
  <c r="F147" s="1"/>
  <c r="F146" s="1"/>
  <c r="F137"/>
  <c r="F140"/>
  <c r="F139" s="1"/>
  <c r="F138" s="1"/>
  <c r="F144"/>
  <c r="F143" s="1"/>
  <c r="F142" s="1"/>
  <c r="F111"/>
  <c r="F92" s="1"/>
  <c r="F112"/>
  <c r="F114"/>
  <c r="F113" s="1"/>
  <c r="F116"/>
  <c r="F117"/>
  <c r="F90"/>
  <c r="F89" s="1"/>
  <c r="F88" s="1"/>
  <c r="F83"/>
  <c r="F86"/>
  <c r="F85" s="1"/>
  <c r="F84" s="1"/>
  <c r="F81"/>
  <c r="F80" s="1"/>
  <c r="F79" s="1"/>
  <c r="F78" s="1"/>
  <c r="F75"/>
  <c r="F76"/>
  <c r="F66"/>
  <c r="F73"/>
  <c r="F72" s="1"/>
  <c r="F71" s="1"/>
  <c r="F63"/>
  <c r="F64"/>
  <c r="F52"/>
  <c r="F51" s="1"/>
  <c r="F50" s="1"/>
  <c r="F49" s="1"/>
  <c r="F46"/>
  <c r="F44" s="1"/>
  <c r="F42"/>
  <c r="F41" s="1"/>
  <c r="F39"/>
  <c r="F38" s="1"/>
  <c r="F37" s="1"/>
  <c r="F33"/>
  <c r="F32" s="1"/>
  <c r="F31" s="1"/>
  <c r="F28"/>
  <c r="F27" s="1"/>
  <c r="F26" s="1"/>
  <c r="F21"/>
  <c r="F24"/>
  <c r="F23" s="1"/>
  <c r="F22" s="1"/>
  <c r="F15"/>
  <c r="F19"/>
  <c r="F18" s="1"/>
  <c r="F401" i="5"/>
  <c r="F390" s="1"/>
  <c r="G400"/>
  <c r="G399"/>
  <c r="G398" s="1"/>
  <c r="G395"/>
  <c r="G394" s="1"/>
  <c r="G392" s="1"/>
  <c r="F395"/>
  <c r="F394"/>
  <c r="F392" s="1"/>
  <c r="F393"/>
  <c r="G391"/>
  <c r="F391"/>
  <c r="G390"/>
  <c r="H390" s="1"/>
  <c r="F389"/>
  <c r="F388" s="1"/>
  <c r="F387" s="1"/>
  <c r="G388"/>
  <c r="G387"/>
  <c r="G386"/>
  <c r="F386"/>
  <c r="F373" s="1"/>
  <c r="G385"/>
  <c r="G384"/>
  <c r="G383"/>
  <c r="H382"/>
  <c r="H381"/>
  <c r="F381"/>
  <c r="F380" s="1"/>
  <c r="H380" s="1"/>
  <c r="G379"/>
  <c r="H378"/>
  <c r="G377"/>
  <c r="H377" s="1"/>
  <c r="F377"/>
  <c r="F376"/>
  <c r="F375" s="1"/>
  <c r="G374"/>
  <c r="G373" s="1"/>
  <c r="H373" s="1"/>
  <c r="F374"/>
  <c r="H372"/>
  <c r="F371"/>
  <c r="H371" s="1"/>
  <c r="H370"/>
  <c r="H369"/>
  <c r="G368"/>
  <c r="F368"/>
  <c r="F367" s="1"/>
  <c r="F366" s="1"/>
  <c r="F365"/>
  <c r="F364" s="1"/>
  <c r="G364"/>
  <c r="G363" s="1"/>
  <c r="G362" s="1"/>
  <c r="G361" s="1"/>
  <c r="F363"/>
  <c r="F362" s="1"/>
  <c r="F361" s="1"/>
  <c r="H360"/>
  <c r="F359"/>
  <c r="H359" s="1"/>
  <c r="F358"/>
  <c r="F356" s="1"/>
  <c r="H356" s="1"/>
  <c r="G357"/>
  <c r="F357"/>
  <c r="G356"/>
  <c r="H355"/>
  <c r="G355"/>
  <c r="G352" s="1"/>
  <c r="F355"/>
  <c r="F353" s="1"/>
  <c r="F354"/>
  <c r="F352"/>
  <c r="H351"/>
  <c r="H350"/>
  <c r="G350"/>
  <c r="F350"/>
  <c r="F349"/>
  <c r="F346" s="1"/>
  <c r="G348"/>
  <c r="G346"/>
  <c r="H346" s="1"/>
  <c r="F345"/>
  <c r="F344" s="1"/>
  <c r="F343" s="1"/>
  <c r="H342"/>
  <c r="G341"/>
  <c r="G340" s="1"/>
  <c r="F341"/>
  <c r="F340" s="1"/>
  <c r="F339"/>
  <c r="G338"/>
  <c r="F338"/>
  <c r="H337"/>
  <c r="H336"/>
  <c r="G335"/>
  <c r="H335" s="1"/>
  <c r="F335"/>
  <c r="F334" s="1"/>
  <c r="F333" s="1"/>
  <c r="H332"/>
  <c r="H331"/>
  <c r="F331"/>
  <c r="H330"/>
  <c r="H329"/>
  <c r="G328"/>
  <c r="G327" s="1"/>
  <c r="F328"/>
  <c r="F327" s="1"/>
  <c r="F326"/>
  <c r="H325"/>
  <c r="F324"/>
  <c r="F323" s="1"/>
  <c r="H323" s="1"/>
  <c r="F322"/>
  <c r="G319"/>
  <c r="G318" s="1"/>
  <c r="F319"/>
  <c r="F318" s="1"/>
  <c r="F317"/>
  <c r="H316"/>
  <c r="F316"/>
  <c r="G315"/>
  <c r="H314"/>
  <c r="F313"/>
  <c r="H313" s="1"/>
  <c r="F310"/>
  <c r="G309"/>
  <c r="G308" s="1"/>
  <c r="G307"/>
  <c r="F306"/>
  <c r="G305"/>
  <c r="G304" s="1"/>
  <c r="F305"/>
  <c r="F304" s="1"/>
  <c r="G303"/>
  <c r="H302"/>
  <c r="F301"/>
  <c r="H301" s="1"/>
  <c r="H299"/>
  <c r="F298"/>
  <c r="F297" s="1"/>
  <c r="H297" s="1"/>
  <c r="F296"/>
  <c r="H296" s="1"/>
  <c r="F295"/>
  <c r="H295" s="1"/>
  <c r="G294"/>
  <c r="F294"/>
  <c r="F293" s="1"/>
  <c r="G292"/>
  <c r="F292"/>
  <c r="H292" s="1"/>
  <c r="G291"/>
  <c r="F290"/>
  <c r="G289"/>
  <c r="H288"/>
  <c r="G287"/>
  <c r="F287"/>
  <c r="H287" s="1"/>
  <c r="F286"/>
  <c r="H286" s="1"/>
  <c r="F285"/>
  <c r="G284"/>
  <c r="G282" s="1"/>
  <c r="G281"/>
  <c r="G280" s="1"/>
  <c r="F281"/>
  <c r="F280" s="1"/>
  <c r="F279"/>
  <c r="G278"/>
  <c r="G277" s="1"/>
  <c r="G276" s="1"/>
  <c r="F278"/>
  <c r="F277" s="1"/>
  <c r="F276" s="1"/>
  <c r="F275"/>
  <c r="F274" s="1"/>
  <c r="G274"/>
  <c r="G273"/>
  <c r="F273"/>
  <c r="F272"/>
  <c r="F263" s="1"/>
  <c r="G271"/>
  <c r="G270" s="1"/>
  <c r="H269"/>
  <c r="H268"/>
  <c r="F268"/>
  <c r="F267"/>
  <c r="H267" s="1"/>
  <c r="H266"/>
  <c r="F265"/>
  <c r="H265" s="1"/>
  <c r="G263"/>
  <c r="H262"/>
  <c r="G261"/>
  <c r="G260" s="1"/>
  <c r="H260" s="1"/>
  <c r="F261"/>
  <c r="F260" s="1"/>
  <c r="H259"/>
  <c r="H258"/>
  <c r="F258"/>
  <c r="F257"/>
  <c r="H257" s="1"/>
  <c r="H256"/>
  <c r="H255"/>
  <c r="F255"/>
  <c r="H254"/>
  <c r="F254"/>
  <c r="H253"/>
  <c r="F253"/>
  <c r="H252"/>
  <c r="G251"/>
  <c r="F251"/>
  <c r="F250" s="1"/>
  <c r="H249"/>
  <c r="F248"/>
  <c r="H248" s="1"/>
  <c r="F247"/>
  <c r="H247" s="1"/>
  <c r="G246"/>
  <c r="G245" s="1"/>
  <c r="F246"/>
  <c r="F245" s="1"/>
  <c r="F237" s="1"/>
  <c r="H244"/>
  <c r="G243"/>
  <c r="H243" s="1"/>
  <c r="F243"/>
  <c r="H242"/>
  <c r="F242"/>
  <c r="G241"/>
  <c r="F241"/>
  <c r="G240"/>
  <c r="F240"/>
  <c r="F239"/>
  <c r="F238" s="1"/>
  <c r="G237"/>
  <c r="F236"/>
  <c r="G235"/>
  <c r="G234" s="1"/>
  <c r="F231"/>
  <c r="H228"/>
  <c r="H227"/>
  <c r="F226"/>
  <c r="H226" s="1"/>
  <c r="G225"/>
  <c r="F225"/>
  <c r="H225" s="1"/>
  <c r="F224"/>
  <c r="G223"/>
  <c r="G222" s="1"/>
  <c r="G221" s="1"/>
  <c r="F221"/>
  <c r="F220" s="1"/>
  <c r="G219"/>
  <c r="H217"/>
  <c r="G216"/>
  <c r="F216"/>
  <c r="F214"/>
  <c r="H213"/>
  <c r="F213"/>
  <c r="F212" s="1"/>
  <c r="F211" s="1"/>
  <c r="G212"/>
  <c r="G211" s="1"/>
  <c r="F210"/>
  <c r="G205"/>
  <c r="H204"/>
  <c r="G203"/>
  <c r="G202" s="1"/>
  <c r="F203"/>
  <c r="F202" s="1"/>
  <c r="F201"/>
  <c r="F200" s="1"/>
  <c r="F199"/>
  <c r="F198" s="1"/>
  <c r="G198"/>
  <c r="G197"/>
  <c r="F197"/>
  <c r="F196"/>
  <c r="G195"/>
  <c r="G194" s="1"/>
  <c r="G193"/>
  <c r="H192"/>
  <c r="F191"/>
  <c r="H191" s="1"/>
  <c r="F190"/>
  <c r="H190" s="1"/>
  <c r="H187"/>
  <c r="G186"/>
  <c r="G185" s="1"/>
  <c r="F186"/>
  <c r="H186" s="1"/>
  <c r="H184"/>
  <c r="H183"/>
  <c r="H182"/>
  <c r="F179"/>
  <c r="G178"/>
  <c r="G177"/>
  <c r="G176"/>
  <c r="F176"/>
  <c r="H175"/>
  <c r="G174"/>
  <c r="H174" s="1"/>
  <c r="F174"/>
  <c r="H173"/>
  <c r="F173"/>
  <c r="G172"/>
  <c r="G171" s="1"/>
  <c r="F172"/>
  <c r="F171" s="1"/>
  <c r="H170"/>
  <c r="F169"/>
  <c r="H169" s="1"/>
  <c r="F168"/>
  <c r="H168" s="1"/>
  <c r="G167"/>
  <c r="F167"/>
  <c r="H166"/>
  <c r="G165"/>
  <c r="H165" s="1"/>
  <c r="F165"/>
  <c r="H164"/>
  <c r="H163"/>
  <c r="H162"/>
  <c r="F162"/>
  <c r="H161"/>
  <c r="F160"/>
  <c r="H160" s="1"/>
  <c r="H159"/>
  <c r="F159"/>
  <c r="F158"/>
  <c r="H158" s="1"/>
  <c r="F157"/>
  <c r="G156"/>
  <c r="G154"/>
  <c r="G153"/>
  <c r="G152" s="1"/>
  <c r="F153"/>
  <c r="F152" s="1"/>
  <c r="H150"/>
  <c r="G149"/>
  <c r="G148" s="1"/>
  <c r="F149"/>
  <c r="F148" s="1"/>
  <c r="F147"/>
  <c r="F146" s="1"/>
  <c r="F145" s="1"/>
  <c r="F144"/>
  <c r="G143"/>
  <c r="G139"/>
  <c r="H138"/>
  <c r="H137"/>
  <c r="H136"/>
  <c r="F135"/>
  <c r="F133" s="1"/>
  <c r="H133" s="1"/>
  <c r="G134"/>
  <c r="G133"/>
  <c r="G132"/>
  <c r="F127"/>
  <c r="G126"/>
  <c r="G124" s="1"/>
  <c r="F120"/>
  <c r="F118" s="1"/>
  <c r="H118" s="1"/>
  <c r="G119"/>
  <c r="G118"/>
  <c r="G117"/>
  <c r="H116"/>
  <c r="G115"/>
  <c r="F115"/>
  <c r="F114"/>
  <c r="F113" s="1"/>
  <c r="F112" s="1"/>
  <c r="H111"/>
  <c r="H110"/>
  <c r="G110"/>
  <c r="F110"/>
  <c r="H109"/>
  <c r="H108"/>
  <c r="F108"/>
  <c r="G107"/>
  <c r="F107"/>
  <c r="F106" s="1"/>
  <c r="F105" s="1"/>
  <c r="F104" s="1"/>
  <c r="G106"/>
  <c r="H103"/>
  <c r="F102"/>
  <c r="H102" s="1"/>
  <c r="F101"/>
  <c r="H101" s="1"/>
  <c r="F100"/>
  <c r="H100" s="1"/>
  <c r="F99"/>
  <c r="G98"/>
  <c r="H95"/>
  <c r="G94"/>
  <c r="F94"/>
  <c r="F93" s="1"/>
  <c r="F92"/>
  <c r="G91"/>
  <c r="G89"/>
  <c r="H88"/>
  <c r="F87"/>
  <c r="H87" s="1"/>
  <c r="F85"/>
  <c r="H85" s="1"/>
  <c r="G84"/>
  <c r="H83"/>
  <c r="G82"/>
  <c r="F82"/>
  <c r="H81"/>
  <c r="H80"/>
  <c r="F79"/>
  <c r="H79" s="1"/>
  <c r="F78"/>
  <c r="F77" s="1"/>
  <c r="F75"/>
  <c r="H75" s="1"/>
  <c r="G74"/>
  <c r="G72" s="1"/>
  <c r="F74"/>
  <c r="H74" s="1"/>
  <c r="G73"/>
  <c r="H70"/>
  <c r="H69"/>
  <c r="H68"/>
  <c r="F67"/>
  <c r="H67" s="1"/>
  <c r="F66"/>
  <c r="H66" s="1"/>
  <c r="F65"/>
  <c r="F64" s="1"/>
  <c r="F62"/>
  <c r="F60" s="1"/>
  <c r="G61"/>
  <c r="G59" s="1"/>
  <c r="G58" s="1"/>
  <c r="F61"/>
  <c r="G60"/>
  <c r="F59"/>
  <c r="F58" s="1"/>
  <c r="G57"/>
  <c r="F57"/>
  <c r="F56"/>
  <c r="H56" s="1"/>
  <c r="G55"/>
  <c r="H51"/>
  <c r="G50"/>
  <c r="H50" s="1"/>
  <c r="F50"/>
  <c r="H49"/>
  <c r="G48"/>
  <c r="G44" s="1"/>
  <c r="H44" s="1"/>
  <c r="F48"/>
  <c r="F44" s="1"/>
  <c r="F47"/>
  <c r="H47" s="1"/>
  <c r="F46"/>
  <c r="H46" s="1"/>
  <c r="F45"/>
  <c r="H45" s="1"/>
  <c r="H43"/>
  <c r="F43"/>
  <c r="H42"/>
  <c r="G41"/>
  <c r="F41"/>
  <c r="F40"/>
  <c r="H40" s="1"/>
  <c r="H39"/>
  <c r="G38"/>
  <c r="H38" s="1"/>
  <c r="F38"/>
  <c r="H37"/>
  <c r="G36"/>
  <c r="F36"/>
  <c r="H35"/>
  <c r="G34"/>
  <c r="H34" s="1"/>
  <c r="F34"/>
  <c r="H33"/>
  <c r="F33"/>
  <c r="F32" s="1"/>
  <c r="F31" s="1"/>
  <c r="F30" s="1"/>
  <c r="G32"/>
  <c r="G31"/>
  <c r="H29"/>
  <c r="G28"/>
  <c r="F28"/>
  <c r="H28" s="1"/>
  <c r="F27"/>
  <c r="G26"/>
  <c r="M24"/>
  <c r="G22"/>
  <c r="F21"/>
  <c r="H21" s="1"/>
  <c r="G20"/>
  <c r="G17"/>
  <c r="I56" i="2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4"/>
  <c r="I265"/>
  <c r="I266"/>
  <c r="I267"/>
  <c r="I268"/>
  <c r="I26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7"/>
  <c r="I308"/>
  <c r="I309"/>
  <c r="I310"/>
  <c r="I311"/>
  <c r="I312"/>
  <c r="I313"/>
  <c r="I314"/>
  <c r="I315"/>
  <c r="I316"/>
  <c r="I317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6"/>
  <c r="I367"/>
  <c r="I368"/>
  <c r="I369"/>
  <c r="I370"/>
  <c r="I371"/>
  <c r="I372"/>
  <c r="I373"/>
  <c r="I374"/>
  <c r="I375"/>
  <c r="I376"/>
  <c r="I377"/>
  <c r="I378"/>
  <c r="I380"/>
  <c r="I381"/>
  <c r="I382"/>
  <c r="I390"/>
  <c r="I397"/>
  <c r="I398"/>
  <c r="I399"/>
  <c r="I400"/>
  <c r="I401"/>
  <c r="I402"/>
  <c r="I14"/>
  <c r="G108"/>
  <c r="H22"/>
  <c r="H205"/>
  <c r="H219"/>
  <c r="H346"/>
  <c r="H345" s="1"/>
  <c r="H344" s="1"/>
  <c r="H343" s="1"/>
  <c r="H348"/>
  <c r="H347" s="1"/>
  <c r="H350"/>
  <c r="H338"/>
  <c r="H339"/>
  <c r="H340"/>
  <c r="H341"/>
  <c r="H333"/>
  <c r="H334"/>
  <c r="H335"/>
  <c r="H328"/>
  <c r="H327" s="1"/>
  <c r="H326" s="1"/>
  <c r="H319"/>
  <c r="H318" s="1"/>
  <c r="H312"/>
  <c r="H311" s="1"/>
  <c r="H315"/>
  <c r="G316"/>
  <c r="H307"/>
  <c r="H308"/>
  <c r="H309"/>
  <c r="H303"/>
  <c r="H305"/>
  <c r="H304" s="1"/>
  <c r="H291"/>
  <c r="H292"/>
  <c r="H294"/>
  <c r="H293" s="1"/>
  <c r="H289"/>
  <c r="H287"/>
  <c r="H281"/>
  <c r="H280" s="1"/>
  <c r="H284"/>
  <c r="H283" s="1"/>
  <c r="G285"/>
  <c r="H278"/>
  <c r="H277" s="1"/>
  <c r="H276" s="1"/>
  <c r="H273"/>
  <c r="H274"/>
  <c r="H263"/>
  <c r="H270"/>
  <c r="H271"/>
  <c r="H260"/>
  <c r="H261"/>
  <c r="H246"/>
  <c r="H251"/>
  <c r="H250" s="1"/>
  <c r="H243"/>
  <c r="H240"/>
  <c r="H239" s="1"/>
  <c r="H238" s="1"/>
  <c r="H241"/>
  <c r="H234"/>
  <c r="H233" s="1"/>
  <c r="H232" s="1"/>
  <c r="H235"/>
  <c r="H225"/>
  <c r="H222"/>
  <c r="H221" s="1"/>
  <c r="H220" s="1"/>
  <c r="H223"/>
  <c r="H216"/>
  <c r="H215" s="1"/>
  <c r="H214" s="1"/>
  <c r="H212"/>
  <c r="H211" s="1"/>
  <c r="D30" i="4"/>
  <c r="F341" i="6" l="1"/>
  <c r="F183"/>
  <c r="F154"/>
  <c r="F153" s="1"/>
  <c r="F152" s="1"/>
  <c r="F190"/>
  <c r="F210"/>
  <c r="F209" s="1"/>
  <c r="F313"/>
  <c r="F311" s="1"/>
  <c r="F310" s="1"/>
  <c r="F261"/>
  <c r="F260" s="1"/>
  <c r="F278"/>
  <c r="F182"/>
  <c r="F17"/>
  <c r="F16"/>
  <c r="F30"/>
  <c r="F36"/>
  <c r="F35" s="1"/>
  <c r="F45"/>
  <c r="F48"/>
  <c r="G326" i="5"/>
  <c r="H327"/>
  <c r="H340"/>
  <c r="G339"/>
  <c r="G201"/>
  <c r="H202"/>
  <c r="F72"/>
  <c r="F71" s="1"/>
  <c r="H153"/>
  <c r="F17"/>
  <c r="H17" s="1"/>
  <c r="F22"/>
  <c r="H22" s="1"/>
  <c r="H48"/>
  <c r="H82"/>
  <c r="F86"/>
  <c r="H86" s="1"/>
  <c r="F185"/>
  <c r="F181" s="1"/>
  <c r="F180" s="1"/>
  <c r="F189"/>
  <c r="H189" s="1"/>
  <c r="G283"/>
  <c r="H298"/>
  <c r="F307"/>
  <c r="H307" s="1"/>
  <c r="H324"/>
  <c r="H339"/>
  <c r="G345"/>
  <c r="G344" s="1"/>
  <c r="H349"/>
  <c r="G354"/>
  <c r="H354" s="1"/>
  <c r="H358"/>
  <c r="H368"/>
  <c r="H374"/>
  <c r="G393"/>
  <c r="H31"/>
  <c r="G334"/>
  <c r="H36"/>
  <c r="H41"/>
  <c r="H78"/>
  <c r="H149"/>
  <c r="H216"/>
  <c r="H241"/>
  <c r="H261"/>
  <c r="H294"/>
  <c r="F300"/>
  <c r="H300" s="1"/>
  <c r="H326"/>
  <c r="H352"/>
  <c r="H357"/>
  <c r="F384"/>
  <c r="F271"/>
  <c r="F270" s="1"/>
  <c r="G19"/>
  <c r="H27"/>
  <c r="F26"/>
  <c r="F25" s="1"/>
  <c r="F24" s="1"/>
  <c r="F23" s="1"/>
  <c r="G233"/>
  <c r="H64"/>
  <c r="H77"/>
  <c r="F76"/>
  <c r="H76" s="1"/>
  <c r="H72"/>
  <c r="G71"/>
  <c r="H32"/>
  <c r="F117"/>
  <c r="H120"/>
  <c r="F119"/>
  <c r="G131"/>
  <c r="H185"/>
  <c r="G181"/>
  <c r="F229"/>
  <c r="F219"/>
  <c r="F218" s="1"/>
  <c r="F230"/>
  <c r="F20"/>
  <c r="F19" s="1"/>
  <c r="F18" s="1"/>
  <c r="G25"/>
  <c r="G30"/>
  <c r="H30" s="1"/>
  <c r="F55"/>
  <c r="F54" s="1"/>
  <c r="F53" s="1"/>
  <c r="F52" s="1"/>
  <c r="F73"/>
  <c r="H73" s="1"/>
  <c r="G90"/>
  <c r="H115"/>
  <c r="G114"/>
  <c r="G125"/>
  <c r="F132"/>
  <c r="F131" s="1"/>
  <c r="F130" s="1"/>
  <c r="H135"/>
  <c r="F134"/>
  <c r="H152"/>
  <c r="G151"/>
  <c r="F154"/>
  <c r="H154" s="1"/>
  <c r="H157"/>
  <c r="F156"/>
  <c r="F155" s="1"/>
  <c r="H171"/>
  <c r="H236"/>
  <c r="F235"/>
  <c r="F234" s="1"/>
  <c r="F233" s="1"/>
  <c r="F232" s="1"/>
  <c r="H245"/>
  <c r="H290"/>
  <c r="F289"/>
  <c r="H289" s="1"/>
  <c r="H334"/>
  <c r="G333"/>
  <c r="H333" s="1"/>
  <c r="H344"/>
  <c r="G343"/>
  <c r="H343" s="1"/>
  <c r="G123"/>
  <c r="H148"/>
  <c r="G147"/>
  <c r="F209"/>
  <c r="H209" s="1"/>
  <c r="F205"/>
  <c r="H205" s="1"/>
  <c r="H210"/>
  <c r="F208"/>
  <c r="H237"/>
  <c r="H281"/>
  <c r="H285"/>
  <c r="F284"/>
  <c r="H284" s="1"/>
  <c r="G293"/>
  <c r="H293" s="1"/>
  <c r="F89"/>
  <c r="H89" s="1"/>
  <c r="H92"/>
  <c r="F91"/>
  <c r="F90" s="1"/>
  <c r="H94"/>
  <c r="G93"/>
  <c r="H93" s="1"/>
  <c r="H127"/>
  <c r="F126"/>
  <c r="H172"/>
  <c r="H212"/>
  <c r="H246"/>
  <c r="G54"/>
  <c r="H65"/>
  <c r="F84"/>
  <c r="H84" s="1"/>
  <c r="G97"/>
  <c r="H107"/>
  <c r="H117"/>
  <c r="H119"/>
  <c r="H143"/>
  <c r="G142"/>
  <c r="F188"/>
  <c r="H188" s="1"/>
  <c r="H211"/>
  <c r="G215"/>
  <c r="G218"/>
  <c r="H251"/>
  <c r="G250"/>
  <c r="H250" s="1"/>
  <c r="F264"/>
  <c r="H264" s="1"/>
  <c r="H280"/>
  <c r="F303"/>
  <c r="F291"/>
  <c r="H291" s="1"/>
  <c r="H310"/>
  <c r="F309"/>
  <c r="H317"/>
  <c r="F315"/>
  <c r="F312" s="1"/>
  <c r="F311" s="1"/>
  <c r="F321"/>
  <c r="H321" s="1"/>
  <c r="H322"/>
  <c r="H99"/>
  <c r="F98"/>
  <c r="F97" s="1"/>
  <c r="F96" s="1"/>
  <c r="H106"/>
  <c r="G105"/>
  <c r="H134"/>
  <c r="H144"/>
  <c r="F143"/>
  <c r="F142" s="1"/>
  <c r="F141" s="1"/>
  <c r="F140" s="1"/>
  <c r="F139"/>
  <c r="H139" s="1"/>
  <c r="G155"/>
  <c r="H155" s="1"/>
  <c r="H196"/>
  <c r="F195"/>
  <c r="F194" s="1"/>
  <c r="H194" s="1"/>
  <c r="F193"/>
  <c r="H193" s="1"/>
  <c r="H221"/>
  <c r="G220"/>
  <c r="H220" s="1"/>
  <c r="H235"/>
  <c r="G312"/>
  <c r="H179"/>
  <c r="F178"/>
  <c r="H203"/>
  <c r="H328"/>
  <c r="H338"/>
  <c r="H341"/>
  <c r="H345"/>
  <c r="F348"/>
  <c r="F347" s="1"/>
  <c r="H167"/>
  <c r="H176"/>
  <c r="H224"/>
  <c r="F223"/>
  <c r="H240"/>
  <c r="G239"/>
  <c r="G353"/>
  <c r="H353" s="1"/>
  <c r="G367"/>
  <c r="G376"/>
  <c r="G397"/>
  <c r="F400"/>
  <c r="H401"/>
  <c r="G347"/>
  <c r="H347" s="1"/>
  <c r="F383"/>
  <c r="F379" s="1"/>
  <c r="F385"/>
  <c r="H282" i="2"/>
  <c r="H245"/>
  <c r="H237" s="1"/>
  <c r="H218" s="1"/>
  <c r="H202"/>
  <c r="H201" s="1"/>
  <c r="H200" s="1"/>
  <c r="H203"/>
  <c r="H197"/>
  <c r="H198"/>
  <c r="H352"/>
  <c r="H354"/>
  <c r="H355"/>
  <c r="H353" s="1"/>
  <c r="H356"/>
  <c r="H357"/>
  <c r="H363"/>
  <c r="H362" s="1"/>
  <c r="H361" s="1"/>
  <c r="H364"/>
  <c r="H368"/>
  <c r="H367" s="1"/>
  <c r="H366" s="1"/>
  <c r="H374"/>
  <c r="H373" s="1"/>
  <c r="H376"/>
  <c r="H375" s="1"/>
  <c r="H377"/>
  <c r="H386"/>
  <c r="H385" s="1"/>
  <c r="H388"/>
  <c r="H387" s="1"/>
  <c r="H391"/>
  <c r="H390" s="1"/>
  <c r="H395"/>
  <c r="H394" s="1"/>
  <c r="H392" s="1"/>
  <c r="H400"/>
  <c r="H399" s="1"/>
  <c r="H398" s="1"/>
  <c r="H397" s="1"/>
  <c r="H193"/>
  <c r="H194"/>
  <c r="H195"/>
  <c r="H185"/>
  <c r="H181" s="1"/>
  <c r="H180" s="1"/>
  <c r="H186"/>
  <c r="H176"/>
  <c r="H178"/>
  <c r="H177" s="1"/>
  <c r="H167"/>
  <c r="H171"/>
  <c r="H172"/>
  <c r="H174"/>
  <c r="H165"/>
  <c r="H153"/>
  <c r="H152" s="1"/>
  <c r="H151" s="1"/>
  <c r="H154"/>
  <c r="H155"/>
  <c r="H156"/>
  <c r="H148"/>
  <c r="H147" s="1"/>
  <c r="H146" s="1"/>
  <c r="H145" s="1"/>
  <c r="H149"/>
  <c r="H139"/>
  <c r="H141"/>
  <c r="H140" s="1"/>
  <c r="H142"/>
  <c r="H143"/>
  <c r="H131"/>
  <c r="H130" s="1"/>
  <c r="H132"/>
  <c r="H133"/>
  <c r="H134"/>
  <c r="H125"/>
  <c r="H126"/>
  <c r="H124" s="1"/>
  <c r="H123" s="1"/>
  <c r="H122" s="1"/>
  <c r="H121" s="1"/>
  <c r="H117"/>
  <c r="H118"/>
  <c r="H119"/>
  <c r="H115"/>
  <c r="H114" s="1"/>
  <c r="H113" s="1"/>
  <c r="H112" s="1"/>
  <c r="H110"/>
  <c r="H107"/>
  <c r="H106" s="1"/>
  <c r="H105" s="1"/>
  <c r="H104" s="1"/>
  <c r="H98"/>
  <c r="H97" s="1"/>
  <c r="H96" s="1"/>
  <c r="H93"/>
  <c r="H94"/>
  <c r="H84"/>
  <c r="H89"/>
  <c r="H91"/>
  <c r="H90" s="1"/>
  <c r="H82"/>
  <c r="H74"/>
  <c r="H72" s="1"/>
  <c r="H71" s="1"/>
  <c r="H60"/>
  <c r="H61"/>
  <c r="H57" s="1"/>
  <c r="H55"/>
  <c r="H54" s="1"/>
  <c r="H53" s="1"/>
  <c r="H52" s="1"/>
  <c r="H48"/>
  <c r="H50"/>
  <c r="H32"/>
  <c r="H31" s="1"/>
  <c r="H30" s="1"/>
  <c r="H41"/>
  <c r="H38"/>
  <c r="H36"/>
  <c r="H34"/>
  <c r="H26"/>
  <c r="H25" s="1"/>
  <c r="H24" s="1"/>
  <c r="H23" s="1"/>
  <c r="H28"/>
  <c r="H17"/>
  <c r="H20"/>
  <c r="H19" s="1"/>
  <c r="H18" s="1"/>
  <c r="F18" i="1"/>
  <c r="F20"/>
  <c r="F22"/>
  <c r="F24"/>
  <c r="F28"/>
  <c r="F29"/>
  <c r="F30"/>
  <c r="F32"/>
  <c r="F33"/>
  <c r="F34"/>
  <c r="F35"/>
  <c r="F36"/>
  <c r="F37"/>
  <c r="F38"/>
  <c r="F39"/>
  <c r="F40"/>
  <c r="F41"/>
  <c r="F42"/>
  <c r="F43"/>
  <c r="F44"/>
  <c r="F45"/>
  <c r="F46"/>
  <c r="F47"/>
  <c r="F49"/>
  <c r="F50"/>
  <c r="F52"/>
  <c r="F16"/>
  <c r="E35"/>
  <c r="E49"/>
  <c r="E48"/>
  <c r="E46" s="1"/>
  <c r="E44"/>
  <c r="E42"/>
  <c r="E38"/>
  <c r="E32"/>
  <c r="E29"/>
  <c r="E16"/>
  <c r="E15" i="3"/>
  <c r="E16"/>
  <c r="E17"/>
  <c r="E18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4"/>
  <c r="E46"/>
  <c r="E47"/>
  <c r="E48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2"/>
  <c r="E14"/>
  <c r="C18"/>
  <c r="C17" s="1"/>
  <c r="D47"/>
  <c r="D44"/>
  <c r="D67"/>
  <c r="D61"/>
  <c r="D40"/>
  <c r="C39"/>
  <c r="D37"/>
  <c r="D35"/>
  <c r="D31"/>
  <c r="D21"/>
  <c r="D19"/>
  <c r="D17"/>
  <c r="F14" i="6" l="1"/>
  <c r="F424" s="1"/>
  <c r="H55" i="5"/>
  <c r="H90"/>
  <c r="H132"/>
  <c r="H348"/>
  <c r="G200"/>
  <c r="H200" s="1"/>
  <c r="H201"/>
  <c r="H400"/>
  <c r="F399"/>
  <c r="H105"/>
  <c r="G104"/>
  <c r="H104" s="1"/>
  <c r="F308"/>
  <c r="H308" s="1"/>
  <c r="H309"/>
  <c r="G96"/>
  <c r="H96" s="1"/>
  <c r="H97"/>
  <c r="G53"/>
  <c r="H54"/>
  <c r="G122"/>
  <c r="H71"/>
  <c r="H20"/>
  <c r="H239"/>
  <c r="G238"/>
  <c r="H238" s="1"/>
  <c r="H315"/>
  <c r="H218"/>
  <c r="H195"/>
  <c r="H98"/>
  <c r="F124"/>
  <c r="F125"/>
  <c r="H125" s="1"/>
  <c r="H126"/>
  <c r="H91"/>
  <c r="G24"/>
  <c r="H25"/>
  <c r="H131"/>
  <c r="G130"/>
  <c r="H233"/>
  <c r="G232"/>
  <c r="H232" s="1"/>
  <c r="H376"/>
  <c r="G375"/>
  <c r="H375" s="1"/>
  <c r="H312"/>
  <c r="G311"/>
  <c r="H311" s="1"/>
  <c r="H215"/>
  <c r="G214"/>
  <c r="H214" s="1"/>
  <c r="F283"/>
  <c r="H283" s="1"/>
  <c r="F282"/>
  <c r="H282" s="1"/>
  <c r="F207"/>
  <c r="H208"/>
  <c r="G146"/>
  <c r="H147"/>
  <c r="H114"/>
  <c r="G113"/>
  <c r="H219"/>
  <c r="F63"/>
  <c r="F16" s="1"/>
  <c r="H234"/>
  <c r="H26"/>
  <c r="H367"/>
  <c r="G366"/>
  <c r="H366" s="1"/>
  <c r="H223"/>
  <c r="F222"/>
  <c r="H222" s="1"/>
  <c r="H178"/>
  <c r="F177"/>
  <c r="H177" s="1"/>
  <c r="H156"/>
  <c r="G141"/>
  <c r="H142"/>
  <c r="F129"/>
  <c r="G180"/>
  <c r="H180" s="1"/>
  <c r="H181"/>
  <c r="F151"/>
  <c r="H151" s="1"/>
  <c r="H19"/>
  <c r="G18"/>
  <c r="H18" s="1"/>
  <c r="H393" i="2"/>
  <c r="H384"/>
  <c r="H383"/>
  <c r="H379" s="1"/>
  <c r="H129"/>
  <c r="H59"/>
  <c r="H58" s="1"/>
  <c r="H73"/>
  <c r="H63"/>
  <c r="H44"/>
  <c r="E52" i="1"/>
  <c r="D15" i="3"/>
  <c r="H53" i="5" l="1"/>
  <c r="G52"/>
  <c r="H52" s="1"/>
  <c r="H141"/>
  <c r="G140"/>
  <c r="H140" s="1"/>
  <c r="H113"/>
  <c r="G112"/>
  <c r="H112" s="1"/>
  <c r="H146"/>
  <c r="G145"/>
  <c r="H145" s="1"/>
  <c r="H24"/>
  <c r="G23"/>
  <c r="H23" s="1"/>
  <c r="F123"/>
  <c r="H124"/>
  <c r="H130"/>
  <c r="G129"/>
  <c r="H129" s="1"/>
  <c r="G121"/>
  <c r="F206"/>
  <c r="H206" s="1"/>
  <c r="H207"/>
  <c r="G63"/>
  <c r="H399"/>
  <c r="F398"/>
  <c r="H16" i="2"/>
  <c r="H15" s="1"/>
  <c r="H402" s="1"/>
  <c r="H14" s="1"/>
  <c r="D14" i="3"/>
  <c r="D82" s="1"/>
  <c r="H63" i="5" l="1"/>
  <c r="G16"/>
  <c r="F122"/>
  <c r="H123"/>
  <c r="F397"/>
  <c r="H397" s="1"/>
  <c r="H398"/>
  <c r="E295" i="6"/>
  <c r="E365"/>
  <c r="G290" i="2"/>
  <c r="G38"/>
  <c r="G33"/>
  <c r="D41" i="1"/>
  <c r="D20"/>
  <c r="C26" i="3"/>
  <c r="F121" i="5" l="1"/>
  <c r="H122"/>
  <c r="H16"/>
  <c r="G15"/>
  <c r="E373" i="6"/>
  <c r="E371"/>
  <c r="E370" s="1"/>
  <c r="E422"/>
  <c r="E421" s="1"/>
  <c r="E420" s="1"/>
  <c r="E419" s="1"/>
  <c r="E225"/>
  <c r="E201"/>
  <c r="E292"/>
  <c r="E286" s="1"/>
  <c r="E299"/>
  <c r="E304"/>
  <c r="E309"/>
  <c r="E384"/>
  <c r="E324"/>
  <c r="E334"/>
  <c r="E378"/>
  <c r="E348"/>
  <c r="E354"/>
  <c r="E362"/>
  <c r="E360"/>
  <c r="E193"/>
  <c r="E187"/>
  <c r="E184" s="1"/>
  <c r="E181"/>
  <c r="E162"/>
  <c r="E111"/>
  <c r="E112"/>
  <c r="E117"/>
  <c r="E116" s="1"/>
  <c r="E244"/>
  <c r="E19"/>
  <c r="E20"/>
  <c r="E87"/>
  <c r="E74"/>
  <c r="E73" s="1"/>
  <c r="E47"/>
  <c r="E29"/>
  <c r="E25"/>
  <c r="G358" i="2"/>
  <c r="G317"/>
  <c r="G157"/>
  <c r="G135"/>
  <c r="G287"/>
  <c r="G401"/>
  <c r="G349"/>
  <c r="G286"/>
  <c r="G310"/>
  <c r="G295"/>
  <c r="G242"/>
  <c r="G279"/>
  <c r="G275"/>
  <c r="G272"/>
  <c r="G236"/>
  <c r="G226"/>
  <c r="G213"/>
  <c r="G210"/>
  <c r="G196"/>
  <c r="G173"/>
  <c r="G144"/>
  <c r="G99"/>
  <c r="G92"/>
  <c r="G75"/>
  <c r="G62"/>
  <c r="G56"/>
  <c r="G43"/>
  <c r="G40"/>
  <c r="G21"/>
  <c r="D50" i="1"/>
  <c r="D45"/>
  <c r="D40"/>
  <c r="D39"/>
  <c r="D37"/>
  <c r="D36"/>
  <c r="D34"/>
  <c r="D33"/>
  <c r="D28"/>
  <c r="D26"/>
  <c r="D24"/>
  <c r="D18"/>
  <c r="C34" i="3"/>
  <c r="C22"/>
  <c r="C62"/>
  <c r="C63"/>
  <c r="F15" i="5" l="1"/>
  <c r="F402" s="1"/>
  <c r="F14" s="1"/>
  <c r="H121"/>
  <c r="G402"/>
  <c r="G281" i="2"/>
  <c r="C74" i="3"/>
  <c r="C67" s="1"/>
  <c r="H15" i="5" l="1"/>
  <c r="H402"/>
  <c r="G14"/>
  <c r="H14" s="1"/>
  <c r="E412" i="6"/>
  <c r="E411" s="1"/>
  <c r="E410" s="1"/>
  <c r="E409" s="1"/>
  <c r="E417"/>
  <c r="E416" s="1"/>
  <c r="E415" s="1"/>
  <c r="E414" s="1"/>
  <c r="E289"/>
  <c r="E293"/>
  <c r="E141"/>
  <c r="E145"/>
  <c r="E199"/>
  <c r="E198"/>
  <c r="E156"/>
  <c r="E176"/>
  <c r="E345"/>
  <c r="E136"/>
  <c r="E34"/>
  <c r="E24"/>
  <c r="E91"/>
  <c r="E82"/>
  <c r="E337"/>
  <c r="E319" s="1"/>
  <c r="E339"/>
  <c r="E283"/>
  <c r="G32" i="2"/>
  <c r="G31" s="1"/>
  <c r="G368"/>
  <c r="G367" s="1"/>
  <c r="G366" s="1"/>
  <c r="G371"/>
  <c r="G36"/>
  <c r="G82"/>
  <c r="G389"/>
  <c r="G386"/>
  <c r="G355"/>
  <c r="G365"/>
  <c r="G306"/>
  <c r="G224"/>
  <c r="G231"/>
  <c r="G199"/>
  <c r="G179"/>
  <c r="G127"/>
  <c r="G27"/>
  <c r="G22" s="1"/>
  <c r="D48" i="1"/>
  <c r="G30" i="2" l="1"/>
  <c r="E372" i="6" l="1"/>
  <c r="E402"/>
  <c r="E401" s="1"/>
  <c r="E400" s="1"/>
  <c r="E121"/>
  <c r="E120" s="1"/>
  <c r="E119" s="1"/>
  <c r="G139" i="2"/>
  <c r="G107"/>
  <c r="G261"/>
  <c r="G260" s="1"/>
  <c r="G149"/>
  <c r="G148" s="1"/>
  <c r="G147" s="1"/>
  <c r="G146" s="1"/>
  <c r="G145" s="1"/>
  <c r="C33" i="3" l="1"/>
  <c r="C36"/>
  <c r="E406" i="6" l="1"/>
  <c r="E405" s="1"/>
  <c r="E404" s="1"/>
  <c r="G243" i="2"/>
  <c r="E291" i="6" l="1"/>
  <c r="E284"/>
  <c r="G34" i="2"/>
  <c r="G28"/>
  <c r="G350"/>
  <c r="G346"/>
  <c r="E238" i="6" l="1"/>
  <c r="E237" s="1"/>
  <c r="E236" s="1"/>
  <c r="E369"/>
  <c r="C61" i="3"/>
  <c r="E398" i="6" l="1"/>
  <c r="E397" s="1"/>
  <c r="E396" s="1"/>
  <c r="E395" s="1"/>
  <c r="E42"/>
  <c r="E41" s="1"/>
  <c r="E306"/>
  <c r="E305" s="1"/>
  <c r="E361"/>
  <c r="G374" i="2" l="1"/>
  <c r="G373" s="1"/>
  <c r="G41"/>
  <c r="G120"/>
  <c r="C47" i="3"/>
  <c r="C46" l="1"/>
  <c r="G289" i="2" l="1"/>
  <c r="E186" i="6" l="1"/>
  <c r="E276"/>
  <c r="E275" s="1"/>
  <c r="E274" s="1"/>
  <c r="E248"/>
  <c r="E230" s="1"/>
  <c r="E393"/>
  <c r="E392" s="1"/>
  <c r="E391" s="1"/>
  <c r="E390" s="1"/>
  <c r="G240" i="2"/>
  <c r="G239" s="1"/>
  <c r="G203"/>
  <c r="G202" s="1"/>
  <c r="G201" s="1"/>
  <c r="G200" s="1"/>
  <c r="G335"/>
  <c r="E272" i="6" l="1"/>
  <c r="E271" s="1"/>
  <c r="E270" s="1"/>
  <c r="E269" s="1"/>
  <c r="G334" i="2"/>
  <c r="G333" s="1"/>
  <c r="E388" i="6" l="1"/>
  <c r="E386" s="1"/>
  <c r="E385" s="1"/>
  <c r="E64"/>
  <c r="E63" s="1"/>
  <c r="E267"/>
  <c r="E266" s="1"/>
  <c r="E265" s="1"/>
  <c r="E264" s="1"/>
  <c r="E130"/>
  <c r="E129" s="1"/>
  <c r="E128" s="1"/>
  <c r="E255"/>
  <c r="E258"/>
  <c r="E217"/>
  <c r="E224"/>
  <c r="E223" s="1"/>
  <c r="E222" s="1"/>
  <c r="E387" l="1"/>
  <c r="G165" i="2"/>
  <c r="G278"/>
  <c r="G277" s="1"/>
  <c r="G276" s="1"/>
  <c r="G263"/>
  <c r="G273"/>
  <c r="G274"/>
  <c r="G328"/>
  <c r="G315"/>
  <c r="G312" s="1"/>
  <c r="G311" s="1"/>
  <c r="G110"/>
  <c r="D16" i="1" l="1"/>
  <c r="E383" i="6" l="1"/>
  <c r="E382" s="1"/>
  <c r="E381" s="1"/>
  <c r="E380" s="1"/>
  <c r="E379" s="1"/>
  <c r="E249" l="1"/>
  <c r="E205" l="1"/>
  <c r="E204" s="1"/>
  <c r="E203" s="1"/>
  <c r="E202" s="1"/>
  <c r="E195"/>
  <c r="E194"/>
  <c r="E157" l="1"/>
  <c r="E180"/>
  <c r="E179" s="1"/>
  <c r="E178" s="1"/>
  <c r="E177" s="1"/>
  <c r="E175"/>
  <c r="E174" s="1"/>
  <c r="E173" s="1"/>
  <c r="E172" s="1"/>
  <c r="E148"/>
  <c r="E147" s="1"/>
  <c r="E146" s="1"/>
  <c r="E144"/>
  <c r="E143" s="1"/>
  <c r="E142" s="1"/>
  <c r="E137"/>
  <c r="E125" l="1"/>
  <c r="E76" l="1"/>
  <c r="E83"/>
  <c r="E90"/>
  <c r="E89" s="1"/>
  <c r="E88" s="1"/>
  <c r="E86"/>
  <c r="E85" s="1"/>
  <c r="E84" s="1"/>
  <c r="E377"/>
  <c r="E376" s="1"/>
  <c r="E375" s="1"/>
  <c r="E374" s="1"/>
  <c r="E368"/>
  <c r="E367" s="1"/>
  <c r="E366" s="1"/>
  <c r="E364"/>
  <c r="E359"/>
  <c r="E353"/>
  <c r="E352" s="1"/>
  <c r="E351" s="1"/>
  <c r="E350" s="1"/>
  <c r="E349" s="1"/>
  <c r="E347"/>
  <c r="E344"/>
  <c r="E338"/>
  <c r="E336"/>
  <c r="E333"/>
  <c r="E332" s="1"/>
  <c r="E325"/>
  <c r="E323"/>
  <c r="E322" s="1"/>
  <c r="E321" s="1"/>
  <c r="E320" s="1"/>
  <c r="E317"/>
  <c r="E316" s="1"/>
  <c r="E314"/>
  <c r="E313" s="1"/>
  <c r="E308"/>
  <c r="E303"/>
  <c r="E298"/>
  <c r="E297" s="1"/>
  <c r="E288"/>
  <c r="E287" s="1"/>
  <c r="E282"/>
  <c r="E281" s="1"/>
  <c r="E280" s="1"/>
  <c r="E279" s="1"/>
  <c r="E278" s="1"/>
  <c r="E262"/>
  <c r="E251"/>
  <c r="E250" s="1"/>
  <c r="E247"/>
  <c r="E246" s="1"/>
  <c r="E245" s="1"/>
  <c r="E243"/>
  <c r="E242" s="1"/>
  <c r="E241" s="1"/>
  <c r="E234"/>
  <c r="E228"/>
  <c r="E227" s="1"/>
  <c r="E226" s="1"/>
  <c r="E220"/>
  <c r="E219" s="1"/>
  <c r="E218" s="1"/>
  <c r="E214"/>
  <c r="E213" s="1"/>
  <c r="E211"/>
  <c r="E208" s="1"/>
  <c r="E207" s="1"/>
  <c r="E200"/>
  <c r="E197"/>
  <c r="E196" s="1"/>
  <c r="E192"/>
  <c r="E170"/>
  <c r="E169" s="1"/>
  <c r="E168" s="1"/>
  <c r="E166"/>
  <c r="E161"/>
  <c r="E160" s="1"/>
  <c r="E159" s="1"/>
  <c r="E158" s="1"/>
  <c r="E155"/>
  <c r="E154" s="1"/>
  <c r="E153" s="1"/>
  <c r="E152" s="1"/>
  <c r="E140"/>
  <c r="E135"/>
  <c r="E132" s="1"/>
  <c r="E133"/>
  <c r="E124"/>
  <c r="E123" s="1"/>
  <c r="E114"/>
  <c r="E109"/>
  <c r="E108" s="1"/>
  <c r="E105"/>
  <c r="E104" s="1"/>
  <c r="E100"/>
  <c r="E99" s="1"/>
  <c r="E98" s="1"/>
  <c r="E95"/>
  <c r="E94" s="1"/>
  <c r="E81"/>
  <c r="E80" s="1"/>
  <c r="E79" s="1"/>
  <c r="E78" s="1"/>
  <c r="E75"/>
  <c r="E72"/>
  <c r="E71" s="1"/>
  <c r="E69"/>
  <c r="E68" s="1"/>
  <c r="E67" s="1"/>
  <c r="E66"/>
  <c r="E57"/>
  <c r="E56" s="1"/>
  <c r="E55" s="1"/>
  <c r="E52"/>
  <c r="E51" s="1"/>
  <c r="E50" s="1"/>
  <c r="E49" s="1"/>
  <c r="E46"/>
  <c r="E45" s="1"/>
  <c r="E39"/>
  <c r="E33"/>
  <c r="E32" s="1"/>
  <c r="E31" s="1"/>
  <c r="E28"/>
  <c r="E27" s="1"/>
  <c r="E26" s="1"/>
  <c r="E23"/>
  <c r="E22" s="1"/>
  <c r="E21"/>
  <c r="E18"/>
  <c r="E15"/>
  <c r="E38" l="1"/>
  <c r="E37" s="1"/>
  <c r="E36"/>
  <c r="E35" s="1"/>
  <c r="E363"/>
  <c r="E355"/>
  <c r="E233"/>
  <c r="E232" s="1"/>
  <c r="E231" s="1"/>
  <c r="E358"/>
  <c r="E356" s="1"/>
  <c r="E257"/>
  <c r="E256" s="1"/>
  <c r="E261"/>
  <c r="E260" s="1"/>
  <c r="E48"/>
  <c r="E190"/>
  <c r="E183" s="1"/>
  <c r="E182" s="1"/>
  <c r="E191"/>
  <c r="E185"/>
  <c r="E163"/>
  <c r="E107"/>
  <c r="E341"/>
  <c r="E113"/>
  <c r="E210"/>
  <c r="E209" s="1"/>
  <c r="E300"/>
  <c r="E254"/>
  <c r="E134"/>
  <c r="E139"/>
  <c r="E138" s="1"/>
  <c r="E165"/>
  <c r="E164" s="1"/>
  <c r="E335"/>
  <c r="E343"/>
  <c r="E30"/>
  <c r="E151"/>
  <c r="E102"/>
  <c r="E103"/>
  <c r="E17"/>
  <c r="E16"/>
  <c r="E311"/>
  <c r="E310" s="1"/>
  <c r="E340"/>
  <c r="E346"/>
  <c r="E44"/>
  <c r="E312"/>
  <c r="E240"/>
  <c r="E93"/>
  <c r="E92" s="1"/>
  <c r="E342"/>
  <c r="G132" i="2"/>
  <c r="G131" s="1"/>
  <c r="G130" s="1"/>
  <c r="G129" s="1"/>
  <c r="E357" i="6" l="1"/>
  <c r="E14"/>
  <c r="E424" s="1"/>
  <c r="G364" i="2"/>
  <c r="G363" s="1"/>
  <c r="G362" s="1"/>
  <c r="G361" s="1"/>
  <c r="G319"/>
  <c r="G318" s="1"/>
  <c r="G352"/>
  <c r="G354"/>
  <c r="G357"/>
  <c r="G345" l="1"/>
  <c r="G344" s="1"/>
  <c r="G353"/>
  <c r="G154" l="1"/>
  <c r="G153"/>
  <c r="G152" s="1"/>
  <c r="G291" l="1"/>
  <c r="G309"/>
  <c r="G308" s="1"/>
  <c r="G305"/>
  <c r="G304" s="1"/>
  <c r="N24"/>
  <c r="G383"/>
  <c r="G379" s="1"/>
  <c r="G388"/>
  <c r="G387" s="1"/>
  <c r="G385"/>
  <c r="G331"/>
  <c r="G327"/>
  <c r="G326" s="1"/>
  <c r="G230"/>
  <c r="G193"/>
  <c r="G198"/>
  <c r="G197"/>
  <c r="G195"/>
  <c r="G194" s="1"/>
  <c r="G115"/>
  <c r="G114" s="1"/>
  <c r="G113" s="1"/>
  <c r="G112" s="1"/>
  <c r="G55"/>
  <c r="G54" s="1"/>
  <c r="G53" s="1"/>
  <c r="G52" s="1"/>
  <c r="C30" i="4" l="1"/>
  <c r="C55" i="3"/>
  <c r="C53"/>
  <c r="C44"/>
  <c r="C40"/>
  <c r="C35"/>
  <c r="C27"/>
  <c r="C23"/>
  <c r="C21" s="1"/>
  <c r="C19"/>
  <c r="C15"/>
  <c r="G400" i="2"/>
  <c r="G399" s="1"/>
  <c r="G398" s="1"/>
  <c r="G397" s="1"/>
  <c r="G395"/>
  <c r="G394" s="1"/>
  <c r="G392" s="1"/>
  <c r="G391"/>
  <c r="G390" s="1"/>
  <c r="G384"/>
  <c r="G381"/>
  <c r="G380" s="1"/>
  <c r="G377"/>
  <c r="G376" s="1"/>
  <c r="G375" s="1"/>
  <c r="G359"/>
  <c r="G356"/>
  <c r="G348"/>
  <c r="G347" s="1"/>
  <c r="G341"/>
  <c r="G340" s="1"/>
  <c r="G339" s="1"/>
  <c r="G338"/>
  <c r="G324"/>
  <c r="G323" s="1"/>
  <c r="G322" s="1"/>
  <c r="G321" s="1"/>
  <c r="G313"/>
  <c r="G301"/>
  <c r="G300" s="1"/>
  <c r="G298"/>
  <c r="G297" s="1"/>
  <c r="G296"/>
  <c r="G294"/>
  <c r="G293" s="1"/>
  <c r="G292"/>
  <c r="G284"/>
  <c r="G283" s="1"/>
  <c r="G280"/>
  <c r="G271"/>
  <c r="G270" s="1"/>
  <c r="G268"/>
  <c r="G267" s="1"/>
  <c r="G265"/>
  <c r="G264" s="1"/>
  <c r="G258"/>
  <c r="G257" s="1"/>
  <c r="G255"/>
  <c r="G254" s="1"/>
  <c r="G253"/>
  <c r="G251"/>
  <c r="G250" s="1"/>
  <c r="G248"/>
  <c r="G247"/>
  <c r="G246"/>
  <c r="G245" s="1"/>
  <c r="G237" s="1"/>
  <c r="G241"/>
  <c r="G238" s="1"/>
  <c r="G235"/>
  <c r="G234" s="1"/>
  <c r="G233" s="1"/>
  <c r="G232" s="1"/>
  <c r="G229"/>
  <c r="G219"/>
  <c r="G223"/>
  <c r="G222" s="1"/>
  <c r="G221"/>
  <c r="G220" s="1"/>
  <c r="G216"/>
  <c r="G214"/>
  <c r="G209"/>
  <c r="G208"/>
  <c r="G207" s="1"/>
  <c r="G206" s="1"/>
  <c r="G191"/>
  <c r="G190" s="1"/>
  <c r="G189" s="1"/>
  <c r="G188" s="1"/>
  <c r="G178"/>
  <c r="G177" s="1"/>
  <c r="G176"/>
  <c r="G174"/>
  <c r="G172"/>
  <c r="G171" s="1"/>
  <c r="G169"/>
  <c r="G168" s="1"/>
  <c r="G167"/>
  <c r="G162"/>
  <c r="G160"/>
  <c r="G159"/>
  <c r="G158"/>
  <c r="G156"/>
  <c r="G155" s="1"/>
  <c r="G134"/>
  <c r="G133"/>
  <c r="G126"/>
  <c r="G124" s="1"/>
  <c r="G123" s="1"/>
  <c r="G122" s="1"/>
  <c r="G121" s="1"/>
  <c r="G119"/>
  <c r="G118"/>
  <c r="G117"/>
  <c r="G106"/>
  <c r="G102"/>
  <c r="G101"/>
  <c r="G100"/>
  <c r="G98"/>
  <c r="G97" s="1"/>
  <c r="G96" s="1"/>
  <c r="G94"/>
  <c r="G93" s="1"/>
  <c r="G91"/>
  <c r="G90" s="1"/>
  <c r="G89"/>
  <c r="G87"/>
  <c r="G86" s="1"/>
  <c r="G85"/>
  <c r="G84"/>
  <c r="G79"/>
  <c r="G78" s="1"/>
  <c r="G77" s="1"/>
  <c r="G76" s="1"/>
  <c r="G74"/>
  <c r="G67"/>
  <c r="G65" s="1"/>
  <c r="G64" s="1"/>
  <c r="G66"/>
  <c r="G61"/>
  <c r="G59" s="1"/>
  <c r="G58" s="1"/>
  <c r="G60"/>
  <c r="G50"/>
  <c r="G48"/>
  <c r="G44" s="1"/>
  <c r="G47"/>
  <c r="G26"/>
  <c r="G20"/>
  <c r="G19" s="1"/>
  <c r="G18" s="1"/>
  <c r="G17"/>
  <c r="G25" l="1"/>
  <c r="G24" s="1"/>
  <c r="G23" s="1"/>
  <c r="G72"/>
  <c r="G71" s="1"/>
  <c r="G63" s="1"/>
  <c r="G73"/>
  <c r="G105"/>
  <c r="G104" s="1"/>
  <c r="G303"/>
  <c r="G307"/>
  <c r="G186"/>
  <c r="G185" s="1"/>
  <c r="G125"/>
  <c r="G143"/>
  <c r="G142" s="1"/>
  <c r="G141" s="1"/>
  <c r="G140" s="1"/>
  <c r="G46"/>
  <c r="G45" s="1"/>
  <c r="G343"/>
  <c r="G57"/>
  <c r="G282"/>
  <c r="C31" i="3"/>
  <c r="G225" i="2"/>
  <c r="G393"/>
  <c r="G16" l="1"/>
  <c r="G181"/>
  <c r="G180" s="1"/>
  <c r="G218"/>
  <c r="D49" i="1" l="1"/>
  <c r="D46"/>
  <c r="D44"/>
  <c r="D42"/>
  <c r="D38"/>
  <c r="D35"/>
  <c r="D32"/>
  <c r="D29"/>
  <c r="D52" l="1"/>
  <c r="C37" i="3" l="1"/>
  <c r="C14" s="1"/>
  <c r="C82" s="1"/>
  <c r="G212" i="2" l="1"/>
  <c r="G211" s="1"/>
  <c r="G205"/>
  <c r="G151" s="1"/>
  <c r="G15" l="1"/>
  <c r="G402" s="1"/>
  <c r="G14" s="1"/>
</calcChain>
</file>

<file path=xl/sharedStrings.xml><?xml version="1.0" encoding="utf-8"?>
<sst xmlns="http://schemas.openxmlformats.org/spreadsheetml/2006/main" count="4938" uniqueCount="714">
  <si>
    <t>Приложение №3</t>
  </si>
  <si>
    <t>Наименование раздела</t>
  </si>
  <si>
    <t>код</t>
  </si>
  <si>
    <t>и подраздела</t>
  </si>
  <si>
    <t>раздела</t>
  </si>
  <si>
    <t>подраздела</t>
  </si>
  <si>
    <t>(тыс.руб.)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</si>
  <si>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</si>
  <si>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</si>
  <si>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</si>
  <si>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</si>
  <si>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</si>
  <si>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0104</t>
  </si>
  <si>
    <t>Обеспечение деятельности финансовых, налоговых и таможенных органов и органов финансового  (финансово-бюджетного 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</si>
  <si>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</si>
  <si>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</si>
  <si>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</si>
  <si>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</si>
  <si>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</si>
  <si>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</si>
  <si>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</si>
  <si>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</si>
  <si>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</si>
  <si>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</si>
  <si>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</si>
  <si>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</si>
  <si>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</si>
  <si>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</si>
  <si>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</si>
  <si>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</si>
  <si>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</si>
  <si>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</si>
  <si>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</si>
  <si>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хозяйство( дорожные фонды)</t>
  </si>
  <si>
    <t>0409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</si>
  <si>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</si>
  <si>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</si>
  <si>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</si>
  <si>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</si>
  <si>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</si>
  <si>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</si>
  <si>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</si>
  <si>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</si>
  <si>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</si>
  <si>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</si>
  <si>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</si>
  <si>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</si>
  <si>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</si>
  <si>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</si>
  <si>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, 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</si>
  <si>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</si>
  <si>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</si>
  <si>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</si>
  <si>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</si>
  <si>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</si>
  <si>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</si>
  <si>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</si>
  <si>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</si>
  <si>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</si>
  <si>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</si>
  <si>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</si>
  <si>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</si>
  <si>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Всего расходов</t>
  </si>
  <si>
    <t>Приложение № 4</t>
  </si>
  <si>
    <t>ВЕДОМСТВЕННАЯ СТРУКТУРА</t>
  </si>
  <si>
    <t>расходов бюджета муниципального образования "Кисельнинское сельское поселение"</t>
  </si>
  <si>
    <t>Волховского муниципального района на 2019 год</t>
  </si>
  <si>
    <t>Наименование</t>
  </si>
  <si>
    <t>Г</t>
  </si>
  <si>
    <t>Рз</t>
  </si>
  <si>
    <t>ПР</t>
  </si>
  <si>
    <t>ЦСР</t>
  </si>
  <si>
    <t>ВР</t>
  </si>
  <si>
    <t>Сумма
(тысяч рублей)</t>
  </si>
  <si>
    <t>Всего</t>
  </si>
  <si>
    <t>АДМИНИСТРАЦИЯ МУНИЦИПАЛЬНОГО ОБРАЗОВАНИЯ КИСЕЛЬНИНСКОЕ СЕЛЬСКОЕ ПОСЕЛЕНИЕ</t>
  </si>
  <si>
    <t>881</t>
  </si>
  <si>
    <t>ОБЩЕГОСУДАРСТВЕННЫЕ ВОПРОСЫ</t>
  </si>
  <si>
    <t>01</t>
  </si>
  <si>
    <t>00</t>
  </si>
  <si>
    <t>03</t>
  </si>
  <si>
    <t>Обеспечение деятельности органов местного самоуправления</t>
  </si>
  <si>
    <t>67 0 00 00000</t>
  </si>
  <si>
    <t xml:space="preserve">Обеспечение деятельности центрального аппарата </t>
  </si>
  <si>
    <t>67 3 00 00000</t>
  </si>
  <si>
    <t>Непрограмные расходы</t>
  </si>
  <si>
    <t>67 3 01 00000</t>
  </si>
  <si>
    <t>Иные закупки товаров, работ и услуг для обеспечения государственных (муниципальных) нужд</t>
  </si>
  <si>
    <t>67 3 01 00150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</si>
  <si>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</si>
  <si>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</si>
  <si>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</si>
  <si>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</si>
  <si>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</si>
  <si>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Расходы на выплаты по оплате труда работников 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</si>
  <si>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67 2 01 00150</t>
  </si>
  <si>
    <t>Расходы на выплаты персоналу государственных (муниципальных) органов</t>
  </si>
  <si>
    <t>120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</si>
  <si>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</si>
  <si>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240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</si>
  <si>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</si>
  <si>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</si>
  <si>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</si>
  <si>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</si>
  <si>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</si>
  <si>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</si>
  <si>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</si>
  <si>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</si>
  <si>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Иные межбюджетные трансферты на осуществление полномочий по осуществлению внешнего муниципального финансовоо контроля контрольно-счетного органа в рамках обеспечения деятельности центрального аппарата</t>
  </si>
  <si>
    <t>67 3 01 40040</t>
  </si>
  <si>
    <t xml:space="preserve">01 </t>
  </si>
  <si>
    <t>11</t>
  </si>
  <si>
    <t>Непрограммные расходы органов местного самоуправления МО Кисельнинское СП</t>
  </si>
  <si>
    <t>68 0 00 00000</t>
  </si>
  <si>
    <t>Непрограммные расходы</t>
  </si>
  <si>
    <t>68 9 00 00000</t>
  </si>
  <si>
    <t>69 9 01 00000</t>
  </si>
  <si>
    <t>Резервные фонды  местных администраций</t>
  </si>
  <si>
    <t>68 9 01 00020</t>
  </si>
  <si>
    <t>Резервные средства</t>
  </si>
  <si>
    <t>870</t>
  </si>
  <si>
    <t>ДРУГИЕ ОБЩЕГОСУДАРСТВЕННЫЕ ВОПРОСЫ</t>
  </si>
  <si>
    <t>13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</si>
  <si>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</si>
  <si>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68 9 01 00030</t>
  </si>
  <si>
    <t>Расходы на выплаты персоналу казенных учреждений</t>
  </si>
  <si>
    <t>110</t>
  </si>
  <si>
    <t>68 9 01 00000</t>
  </si>
  <si>
    <t>Обеспечение деятельности старост сельских населенных пунктов, Общественных советов на территории МО Кисельнинское СП в рамках непрограмных расходов органов местного самоуправления</t>
  </si>
  <si>
    <t>68 9 01 00180</t>
  </si>
  <si>
    <t>Муниципальная программа "Обеспечение мер безопасности на территории МО Кисельнинское СП"</t>
  </si>
  <si>
    <t>13 0 00 00000</t>
  </si>
  <si>
    <t>Подпрограмма "Обеспечение правопорядка и профилактика правонарушений в МО Кисельнинское СП" муниципальной программы"Обеспечение мер безопасности на территории МО Кисельнинское СП"</t>
  </si>
  <si>
    <t>13 1 00 00000</t>
  </si>
  <si>
    <t>Основное мероприятие "Реализация мер по обеспечению общественного порядка на территории поселения"</t>
  </si>
  <si>
    <t>13 1 01 00000</t>
  </si>
  <si>
    <t>Реализация мер по обеспечению общественного порядка на территории поселения</t>
  </si>
  <si>
    <t>13 1 01 71340</t>
  </si>
  <si>
    <t>Муниципальная программа «Устойчивое общественное развитие в муниципальном образованииКисельнинское сельское поселение Волховского муниципальногорайона Ленинградской области»</t>
  </si>
  <si>
    <t>23 0 00 00000</t>
  </si>
  <si>
    <t>Подпрограмма «Молодежь МО Кисельнинское СП»</t>
  </si>
  <si>
    <t>23 3 00 00000</t>
  </si>
  <si>
    <t>Основное мероприятие "Реализация комплекса мер по содействию трудовой адаптации и занятости молодежи"</t>
  </si>
  <si>
    <t>23 3 01 00000</t>
  </si>
  <si>
    <t>Реализация комплекса мер по содействию трудовой адаптации и занятости молодежи</t>
  </si>
  <si>
    <t>23 3 01 00340</t>
  </si>
  <si>
    <t>Подпрограмма «Общество и власть»</t>
  </si>
  <si>
    <t>23 2 00 00000</t>
  </si>
  <si>
    <t>23 2 01 00000</t>
  </si>
  <si>
    <t>23 2 01 00320</t>
  </si>
  <si>
    <t>Иные закупки товаров, работ и услуг для обеспечения государственных (муниципальных) нужд(сайт)</t>
  </si>
  <si>
    <t>23 2 02 00330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</si>
  <si>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 "</t>
  </si>
  <si>
    <t>11 0 00 00000</t>
  </si>
  <si>
    <t>Подпрограмма "Обследование технического состояния зданий и сооружений в МО Кисельнинское СП на " муниципальной программы 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 "</t>
  </si>
  <si>
    <t>11 1 01 00000</t>
  </si>
  <si>
    <t>Осуществление мероприятий по обследованию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</si>
  <si>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11 1 01 00010</t>
  </si>
  <si>
    <t>Муниципальная программа "Противодействие коррупции в муниципальном образовании «Кисельнинское сельское поселение» на 2016-2018 годы"</t>
  </si>
  <si>
    <t>12 0 0 00000</t>
  </si>
  <si>
    <t>"Основное мероприятие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</si>
  <si>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12 0 01 00000</t>
  </si>
  <si>
    <t>Мероприятия, связанные с организацией антикоррупционного образования и пропаганды, формирование нетерпимого отношения к коррупции</t>
  </si>
  <si>
    <t>12 0 01 00030</t>
  </si>
  <si>
    <t>"Основное мероприятие" Прочие общегосударственные вопросы</t>
  </si>
  <si>
    <t>68 9 01 00570</t>
  </si>
  <si>
    <t>Прочие общегосударственные вопросы</t>
  </si>
  <si>
    <t>68  9 01 00570</t>
  </si>
  <si>
    <t>НАЦИОНАЛЬНАЯ ОБОРОНА</t>
  </si>
  <si>
    <t>02</t>
  </si>
  <si>
    <t>Непрограммные расходы органов исполнительной власти Ленинградской области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</si>
  <si>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</si>
  <si>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68 9 01 51180</t>
  </si>
  <si>
    <t>69 9 01 51180</t>
  </si>
  <si>
    <t>НАЦИОНАЛЬНАЯ БЕЗОПАСНОСТЬ И ПРАВООХРАНИТЕЛЬНАЯ ДЕЯТЕЛЬНОСТЬ</t>
  </si>
  <si>
    <t>09</t>
  </si>
  <si>
    <t>10</t>
  </si>
  <si>
    <t>Основное мероприятие "Обеспечение и поддержание в постоянной готовности системы пожарной безопасности."</t>
  </si>
  <si>
    <t>Обеспечение и поддержание в постоянной готовности системы пожарной безопасности.</t>
  </si>
  <si>
    <t>НАЦИОНАЛЬНАЯ ЭКОНОМИКА</t>
  </si>
  <si>
    <t>Дорожное хозяйство (дорожные фонды)</t>
  </si>
  <si>
    <t>Муниципальная программа "Совершенствование и
развитие сети автомобильных дорог и дворовых территорий 
муниципального образования Кисельнинского сельского поселения Волховского муниципального района Ленинградской области"</t>
  </si>
  <si>
    <t>14 0 00 00000</t>
  </si>
  <si>
    <t>Подпрограмма "Содержание существующей сети автомобильных дорог"</t>
  </si>
  <si>
    <t>14 1 00 00000</t>
  </si>
  <si>
    <t>Основное мероприятие "Содержание автомобильных дорог и дворовых территорий муниципального образования Кисельнинское сельского поселения"</t>
  </si>
  <si>
    <t>14 1 01 00000</t>
  </si>
  <si>
    <t>Содержание автомобильных дорог и дворовых территорий муниципального образования Кисельнинское сельского поселения</t>
  </si>
  <si>
    <t>14 1 01 00090</t>
  </si>
  <si>
    <t>Подпрограмма "Организация экспертных работ (исследование и анализ) и паспортизация дорожного хозяйства МО Кисельнинское СП"</t>
  </si>
  <si>
    <t>14 2 00 00000</t>
  </si>
  <si>
    <t>Основное мероприятие "Мероприятия по осуществлению органами местного самоуправления экспертных работ (исследование и анализ) дорожного покрытия территории поселения"</t>
  </si>
  <si>
    <t>14 2 01 00000</t>
  </si>
  <si>
    <t>Мероприятия по осуществлению органами местного самоуправления экспертных работ (исследование и анализ) дорожного покрытия территории поселения</t>
  </si>
  <si>
    <t>14 2 01 00100</t>
  </si>
  <si>
    <t>Основное мероприятие "Технический учет автомобильных дорог и дорожных сооружений с составлением паспорта"</t>
  </si>
  <si>
    <t>14 2 02 00110</t>
  </si>
  <si>
    <t>Технический учет автомобильных дорог и дорожных сооружений с составлением паспорта</t>
  </si>
  <si>
    <t>Подпрограмма « Капитальный ремонт и ремонт дорог и дворовых территорий МО Кисельнинское СП</t>
  </si>
  <si>
    <t>Основное мероприятие "Капитальный ремонт дорог и дворовых территорий поселения"</t>
  </si>
  <si>
    <t>Капитальный ремонт дорог и дворовых территорий поселения</t>
  </si>
  <si>
    <t>14 2 01 00120</t>
  </si>
  <si>
    <t>Основное мероприятие "Ремонт дорог и дворовых территорий поселения"</t>
  </si>
  <si>
    <t>14 2 01 S0140</t>
  </si>
  <si>
    <t xml:space="preserve">Подпрограмма "Повышение безопасности дорожного движения в МО Кисельнинское СП " </t>
  </si>
  <si>
    <t>14 3 00 00000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</si>
  <si>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</si>
  <si>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14 3 01 00000</t>
  </si>
  <si>
    <t>Сокращение аварийности на участках концентрации дорожно-транспортных происшествий инженерными методами</t>
  </si>
  <si>
    <t>14 3 01 00140</t>
  </si>
  <si>
    <t>Муниципальная программа «Устойчивое общественное развитие в муниципальном образовании Кисельнинское сельское поселение Волховского муниципальногорайона Ленинградской области</t>
  </si>
  <si>
    <t>23 1 00 00000</t>
  </si>
  <si>
    <t>23 1 01 00000</t>
  </si>
  <si>
    <t>Программа «Устойчивое 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поселения»</t>
  </si>
  <si>
    <t>24 0 00 00000</t>
  </si>
  <si>
    <t>Подпрограмма "Устойчивое 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поселения"</t>
  </si>
  <si>
    <t>24 1 00 00000</t>
  </si>
  <si>
    <t>Основное мероприятие "Устойчивое 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</t>
  </si>
  <si>
    <t>24 1 01 00000</t>
  </si>
  <si>
    <t>Мероприятия, направленные на 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</t>
  </si>
  <si>
    <t>24 1 01 S4390</t>
  </si>
  <si>
    <t>12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</si>
  <si>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</si>
  <si>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Подпрограмма "Техническая инвентаризация и учет земельных участков в МО Кисельнинское СП" муниципальной программы"Сбор,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</si>
  <si>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11 2 00 00000</t>
  </si>
  <si>
    <t>Основное мероприятие "Осуществление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</si>
  <si>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11 2 01 00000</t>
  </si>
  <si>
    <t>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</si>
  <si>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11 2 01 00020</t>
  </si>
  <si>
    <t>Основное мероприятие "Осуществление мероприятий органами местного самоуправления по обследованию технического состояния и инвентаризации земельных участков под гражданскими кладбищами в МО "Кисельнинское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</si>
  <si>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11 2 02 00000</t>
  </si>
  <si>
    <t>Осуществление мероприятий органами местного самоуправления по обследованию технического состояния и инвентаризации земельных участков под гражданскими кладбищамив МО "Кисельнинское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</si>
  <si>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11 2 02 00030</t>
  </si>
  <si>
    <t>Муниципальная программа «Развитие и поддержка малого и среднего предпринимательства на территории МО "Кисельнинское СП»</t>
  </si>
  <si>
    <t>17 0 00 00000</t>
  </si>
  <si>
    <t>Основное мероприятие. Развитие и поддержка малого и среднего предпринимательства на территории поселения</t>
  </si>
  <si>
    <t>17 0 01 00000</t>
  </si>
  <si>
    <t>Развитие и поддержка малого и среднего предпринимательства на территории поселения</t>
  </si>
  <si>
    <t>17 0 01 00210</t>
  </si>
  <si>
    <t>ЖИЛИЩНО-КОММУНАЛЬНОЕ ХОЗЯЙСТВО</t>
  </si>
  <si>
    <t>05</t>
  </si>
  <si>
    <t>Проведение мероприятий органами местного самоуправления по предоставлению субсидий на капитальный ремонт некоммерческой организации "Фонд капитального ремонта многоквартирных домов Ленинградской области" в рамках непрограммных расходов МО Кисельнинское СП</t>
  </si>
  <si>
    <t>68 9 01 00510</t>
  </si>
  <si>
    <t>Субсидии некоммерческим организациям (за исключением государственных (муниципальных) учреждений)</t>
  </si>
  <si>
    <t xml:space="preserve">Погашение кредиторской задолженности за 2016, 2017 год (субсидии на возмещение  убытков  в разнице цен на тарифы и объемах в сфере оказания жилищных услуг   на территории МО Кисельнинское СП в сфере непрограммных расходов)
</t>
  </si>
  <si>
    <t>68 9 01 00520</t>
  </si>
  <si>
    <t>Иные бюджетные ассигнования</t>
  </si>
  <si>
    <t>800</t>
  </si>
  <si>
    <t>15 0 00 00000</t>
  </si>
  <si>
    <t>Мероприятия по оплате услуг за ведение расчетов по оплате найма муниципального имущества</t>
  </si>
  <si>
    <t>68 9 01 00590</t>
  </si>
  <si>
    <t xml:space="preserve">Погашение кредиторской задолженности за 2016, 2017 год (Субсидии на возмещение  убытков  в разнице цен на тарифы и объемах в сфере оказания банных услуг   на территории МО «Кисельнинское СП» в сфере непрограммных расходов)
</t>
  </si>
  <si>
    <t>68 9 01 00530</t>
  </si>
  <si>
    <t>15 1 00 00000</t>
  </si>
  <si>
    <r>
      <t>Основное мероприятие "Капитальный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СП"</t>
    </r>
  </si>
  <si>
    <t>15 1 01 00000</t>
  </si>
  <si>
    <r>
      <t>Капитальный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</t>
    </r>
  </si>
  <si>
    <t>15 1 01 00150</t>
  </si>
  <si>
    <t>15 1 01 00160</t>
  </si>
  <si>
    <t>Подпрограмма «Водоснабжение и водоотведение МО Кисельнинское СП</t>
  </si>
  <si>
    <t>15 2 00 00000</t>
  </si>
  <si>
    <t>Основное мероприятие "Капитальный ремонт и ремонт объектов водоснабжения и водоотведения МО Кисельнинское СП"</t>
  </si>
  <si>
    <t>15 2 01 00000</t>
  </si>
  <si>
    <t>Капитальный ремонт и ремонт объектов водоснабжения и водоотведения МО Кисельнинское СП</t>
  </si>
  <si>
    <t>15 2 01 00170</t>
  </si>
  <si>
    <t>Основное мероприятие "Ремонт объектов водоснабжения и водоотведения МО Кисельнинское СП"</t>
  </si>
  <si>
    <t>15 2 02 00180</t>
  </si>
  <si>
    <t>Ремонт объектов водоснабжения и водоотведения МО Кисельнинское СП</t>
  </si>
  <si>
    <t>Основное мероприятие "Мероприятия по разработке проекта на строительство   газораспределительной сети"</t>
  </si>
  <si>
    <t>15 3 01 00000</t>
  </si>
  <si>
    <t>Мероприятия по разработке проекта на строительство   газораспределительной сети</t>
  </si>
  <si>
    <t>15 3 01 00190</t>
  </si>
  <si>
    <t>15 2 01 00190</t>
  </si>
  <si>
    <t>Уличное освещение</t>
  </si>
  <si>
    <t>68 9 01 00540</t>
  </si>
  <si>
    <t>Прочие мероприятия по благоустройству поселения</t>
  </si>
  <si>
    <t>68 9 01 00550</t>
  </si>
  <si>
    <r>
      <t>Муниципальная программа «Благоустройство территории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МО Кисельнинское СП»</t>
    </r>
  </si>
  <si>
    <t>19 0 00 00000</t>
  </si>
  <si>
    <t>Подпрограмма «Содержание мест захоронения»</t>
  </si>
  <si>
    <t>19 1 00 00000</t>
  </si>
  <si>
    <t>Основное мероприятие "Мероприятия в области содержания мест захоронения"</t>
  </si>
  <si>
    <t>19 1 01 00000</t>
  </si>
  <si>
    <t>Мероприятия в области содержания мест захоронения</t>
  </si>
  <si>
    <t>19 1 01 00240</t>
  </si>
  <si>
    <t>Подпрограмма «Комплексное обустройство населенных пунктов МО Кисельнинское СП»</t>
  </si>
  <si>
    <t>19 2 00 00000</t>
  </si>
  <si>
    <t>Основное мероприятие "Приобретение и устройство новых детских игровых площадок"</t>
  </si>
  <si>
    <t>19 2 01 00000</t>
  </si>
  <si>
    <t>Приобретение и устройство новых детских игровых площадок.</t>
  </si>
  <si>
    <t>19 2 01 00250</t>
  </si>
  <si>
    <t>Основное мероприятие "Устройство элементов благоустройства у зданий (включая жилые дома МО Кисельнинское СП"</t>
  </si>
  <si>
    <t>19 2 02 00000</t>
  </si>
  <si>
    <t>Устройство элементов благоустройства у зданий (включая жилые дома МО Кисельнинское СП</t>
  </si>
  <si>
    <t>19 2 02 00260</t>
  </si>
  <si>
    <t>Муниципальная программа «Борьба с борщевиком Сосновского на территории муниципального образования Кисельнинское сельское поселение Волховского муниципального района Ленинградской области»</t>
  </si>
  <si>
    <t>22 0 00 00000</t>
  </si>
  <si>
    <t>22 0 01 00000</t>
  </si>
  <si>
    <t>Мероприятия по борьбе с борщевиком Сосновского ОБ</t>
  </si>
  <si>
    <t>22 0 01 74310</t>
  </si>
  <si>
    <t>22 0 01 S4310</t>
  </si>
  <si>
    <t>ОБРАЗОВАНИЕ</t>
  </si>
  <si>
    <t>07</t>
  </si>
  <si>
    <t>23 3 01 00350</t>
  </si>
  <si>
    <t>КУЛЬТУРА,  КИНЕМАТОГРАФИЯ</t>
  </si>
  <si>
    <t>08</t>
  </si>
  <si>
    <t>Муниципальная программа « Развитие культуры и физкультуры на территории МО Кисельнинское СП»</t>
  </si>
  <si>
    <t>20 0 00 00000</t>
  </si>
  <si>
    <t>Подпрограмма « Обеспечение доступа жителей МО Кисельнинское СП к культурным ценностям»</t>
  </si>
  <si>
    <t>20 1 00 00000</t>
  </si>
  <si>
    <t>20 1 01 00000</t>
  </si>
  <si>
    <t>Создание условий для реализации организациями культуры предоставляемых ими услуг.</t>
  </si>
  <si>
    <t>20 1 01 00270</t>
  </si>
  <si>
    <t xml:space="preserve">Субсидии бюджетным учреждениям 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</si>
  <si>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</t>
  </si>
  <si>
    <t>20 1 02 S0360</t>
  </si>
  <si>
    <t>СОЦИАЛЬНАЯ ПОЛИТИКА</t>
  </si>
  <si>
    <t>Муниципальная программа « Социальная поддержка отдельных категорий граждан на территории МО Кисельнинское СП»</t>
  </si>
  <si>
    <t>21 0 00 00000</t>
  </si>
  <si>
    <t>Подпрограмма «Развитие мер социальной поддержки отдельных категорий граждан МО Кисельнинское СП»</t>
  </si>
  <si>
    <t>21 1 00 00000</t>
  </si>
  <si>
    <t>Основное мероприятие "Предоставление доплат к пенсии лицам государственных служащих субъектов РФ и муниципальных служащих"</t>
  </si>
  <si>
    <t>21 1 01 00000</t>
  </si>
  <si>
    <t>Доплаты к пенсиям государственных служащих субъектов РФ и муниципальных служащих</t>
  </si>
  <si>
    <t>21 1 01 00290</t>
  </si>
  <si>
    <t>Социальные выплаты гражданам, кроме публичных нормативных социальных выплат</t>
  </si>
  <si>
    <t>320</t>
  </si>
  <si>
    <t>Основное мероприятие. Предоставление мер социальной поддержки прочим категориям граждан»</t>
  </si>
  <si>
    <t>21 1 02 00000</t>
  </si>
  <si>
    <t>Ежегодные денежные выплаты и компенсационные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</si>
  <si>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21 1 02 00300</t>
  </si>
  <si>
    <t>Муниципальная программа «Обеспечение качественным жильем граждан на территории муниципального образования "Кисельнинское сельское поселение" Волховскогомуниципального района Ленинградской области</t>
  </si>
  <si>
    <t>16 0 00 00000</t>
  </si>
  <si>
    <t>16 0 01 00210</t>
  </si>
  <si>
    <t>Субсидии на предоставление социальных выплат молодым гражданам.</t>
  </si>
  <si>
    <t>ФИЗИЧЕСКАЯ КУЛЬТУРА И СПОРТ</t>
  </si>
  <si>
    <t>Физическая культура</t>
  </si>
  <si>
    <t>Подпрограмма « Приобщение жителей МО Кисельнинское СП к физической культуре»</t>
  </si>
  <si>
    <t>Основное мероприятие. Приобщение жителей МО Кисельнинское СП к физической культуре</t>
  </si>
  <si>
    <t>20 1 02 00000</t>
  </si>
  <si>
    <t>Приобщение жителей МО Кисельнинское СП к физической культуре</t>
  </si>
  <si>
    <t>20 1 02 00280</t>
  </si>
  <si>
    <t>Всего:</t>
  </si>
  <si>
    <t>Приложение № 2</t>
  </si>
  <si>
    <t>код бюджетной</t>
  </si>
  <si>
    <t>ИСТОЧНИК ДОХОДОВ</t>
  </si>
  <si>
    <t>классификации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</si>
  <si>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</si>
  <si>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</si>
  <si>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</si>
  <si>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</si>
  <si>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</si>
  <si>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</si>
  <si>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</si>
  <si>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</si>
  <si>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</si>
  <si>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</si>
  <si>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</si>
  <si>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</si>
  <si>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</si>
  <si>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</si>
  <si>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</si>
  <si>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</si>
  <si>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</si>
  <si>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</si>
  <si>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</si>
  <si>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</si>
  <si>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</si>
  <si>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</si>
  <si>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</si>
  <si>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</si>
  <si>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</si>
  <si>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</si>
  <si>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</si>
  <si>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</si>
  <si>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</si>
  <si>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</si>
  <si>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1 09 00000 00 0000 110</t>
  </si>
  <si>
    <t>Задолженность и перерасчеты по отмененным налогам, сборам и иным обязательствам платежей</t>
  </si>
  <si>
    <t>1 09 04053 10 0000 110</t>
  </si>
  <si>
    <t>Земельный налог (по обязательствам, возникшим до 1 января 2006 года), мобилизируемый на территориях поселений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</si>
  <si>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</si>
  <si>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</si>
  <si>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</si>
  <si>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</si>
  <si>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</si>
  <si>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</si>
  <si>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1 11 09045 10 0000 120 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</si>
  <si>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</si>
  <si>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1 13 00000 00 0000 130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</si>
  <si>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</si>
  <si>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</si>
  <si>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поселений</t>
  </si>
  <si>
    <t>1 14 00000 00 0000 000</t>
  </si>
  <si>
    <t>Доходы от продажи материальных и нематериальных активов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</si>
  <si>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</si>
  <si>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</si>
  <si>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</si>
  <si>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</si>
  <si>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>1 16 00000 00 0000 000</t>
  </si>
  <si>
    <t>ШТРАФЫ, САНКЦИИ, ВОЗМЕЩЕНИЕ УЩЕРБА</t>
  </si>
  <si>
    <t>1 16 33050 10 0000 140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</si>
  <si>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</si>
  <si>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</si>
  <si>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</si>
  <si>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</si>
  <si>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</si>
  <si>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2 02 00000 00 0000 000</t>
  </si>
  <si>
    <t xml:space="preserve">БЕЗВОЗМЕЗДНЫЕ ПОСТУПЛЕНИЯ </t>
  </si>
  <si>
    <t>2 02 15001 10 0000 150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</si>
  <si>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</si>
  <si>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</si>
  <si>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2 02 35118 10 0000 150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</si>
  <si>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</si>
  <si>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</si>
  <si>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</si>
  <si>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</si>
  <si>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Прочие межбюджетные трансферты, передаваемые бюджетам поселений</t>
  </si>
  <si>
    <t>2 02 02 999 10 0 000 151</t>
  </si>
  <si>
    <t>Прочие субсидии</t>
  </si>
  <si>
    <t>на обеспечение стимулирующих выплат работникам муниципальных учреждений культуры</t>
  </si>
  <si>
    <t>2 02 29999 10 0000 151</t>
  </si>
  <si>
    <t>На обеспечение стимулирующих выплат работникам муниципальных учреждений культуры</t>
  </si>
  <si>
    <t>На реализацию мероприятий по борьбе с борщевиком Сосновского</t>
  </si>
  <si>
    <t>2 02 20216 10 0000 151</t>
  </si>
  <si>
    <t>Субидии бюджета сельких поселений на осуществление дорожной деятельности</t>
  </si>
  <si>
    <t>На капитальный ремонт и реонт автообильных дорог общего пользования местного значения</t>
  </si>
  <si>
    <t>ВСЕГО</t>
  </si>
  <si>
    <t>приложение 1</t>
  </si>
  <si>
    <t>Источники  внутреннего финансирования дефицита бюджета</t>
  </si>
  <si>
    <t>Волховского муниципального района Ленинградской области</t>
  </si>
  <si>
    <t>НАИМЕНОВАНИЕ</t>
  </si>
  <si>
    <t>сумма</t>
  </si>
  <si>
    <t>000 01 02 00 00 00 0000 000</t>
  </si>
  <si>
    <t>Кредиты кредитных организаций в валюте РФ</t>
  </si>
  <si>
    <t>000 01 05 00 00 00 0000 000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</si>
  <si>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</si>
  <si>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</si>
  <si>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Расходы на обеспечение функций государственных органов в рамках непрограммных расходов МО Кисельнинское СП</t>
  </si>
  <si>
    <t>Прочая закупка товаров, работ и услуг для обеспечения государственных (муниципальных) нужд</t>
  </si>
  <si>
    <t>Ежегодные денежные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</si>
  <si>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330</t>
  </si>
  <si>
    <t>14 4 00 00000</t>
  </si>
  <si>
    <t>14 4 01 00000</t>
  </si>
  <si>
    <t>14 4 01 00150</t>
  </si>
  <si>
    <t>14 4 02 00110</t>
  </si>
  <si>
    <t>14 4 02 00000</t>
  </si>
  <si>
    <t>Муниципальная программа «О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области, на 2018-2019 годы»</t>
  </si>
  <si>
    <t>25 0 00 00000</t>
  </si>
  <si>
    <t>Мероприятия,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области, на 2018-2019 годы»</t>
  </si>
  <si>
    <t>25 0 01 S4660</t>
  </si>
  <si>
    <t>Иные закупки товаров, работ и услуг для обеспечения государственных (муниципальных) нужд "МБ"</t>
  </si>
  <si>
    <t>Иные закупки товаров, работ и услуг для обеспечения государственных (муниципальных) нужд "ОБ"</t>
  </si>
  <si>
    <t>Основное мероприятие "Жилье для молодежи"</t>
  </si>
  <si>
    <t>"Жилье для молодежи"</t>
  </si>
  <si>
    <t>16 0 01 00000</t>
  </si>
  <si>
    <t>16 0 02 00000</t>
  </si>
  <si>
    <t>Подпрограмма «Озеленение МО Кисельнинское СП»</t>
  </si>
  <si>
    <t>Подпрограмма   «Развитие объектов физической культуры и спорта на территории муниципального образования «Кисельнинское сельское поселение» Волховского муниципального района Ленинградской области»</t>
  </si>
  <si>
    <t>Основное мероприятие "Обрезка деревьев, кустарников и удаление сухостоя. Посадка деревьев и кустарников. Выкос травы. Ликвидация несанкционированных свалок бытового мусора"</t>
  </si>
  <si>
    <t>Обрезка деревьев, кустарников и удаление сухостоя. Посадка деревьев и кустарников. Выкос травы. Ликвидация несанкционированных свалок бытового мусора</t>
  </si>
  <si>
    <t>Основное мероприятие "Содержание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</si>
  <si>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</si>
  <si>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 на 2019-2021 гг.»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</si>
  <si>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 на 2019-2021 г.г.»</t>
  </si>
  <si>
    <t>Подпрограмма "Содержание, капитальный ремонт и ремонт многоквартирных домов МО «Кисельнинское сельское поселение» Волховского муниципального района Ленинградской области на 2019-2021 годы"</t>
  </si>
  <si>
    <t>Подпрограмма «Энергетика МО Кисельнинское СП на 2019-2021 г.г.»</t>
  </si>
  <si>
    <t xml:space="preserve">Подпрограмма «Газификация МО Кисельнинское СП на 2019-2021 г.г.» </t>
  </si>
  <si>
    <t>15 3 00 00000</t>
  </si>
  <si>
    <t>15 3 01 00360</t>
  </si>
  <si>
    <t>15 2 01 00200</t>
  </si>
  <si>
    <t>19 2 01 00310</t>
  </si>
  <si>
    <t>19 3 00 00000</t>
  </si>
  <si>
    <t>19 3 01 00000</t>
  </si>
  <si>
    <t>19 3 01 00280</t>
  </si>
  <si>
    <t>Иные закупки товаров, работ и услуг для обеспечения государственных (муниципальных) нужд(газета)</t>
  </si>
  <si>
    <t>13 1 00 0000</t>
  </si>
  <si>
    <t>13 1 01 00050</t>
  </si>
  <si>
    <t>13 1 01 0050</t>
  </si>
  <si>
    <t>13 1 02 00000</t>
  </si>
  <si>
    <t>13 1 02 00060</t>
  </si>
  <si>
    <t>Основное мероприятие " Предупреждение и ликвидация чрезвычайных ситуаций природного и техногенного характера"</t>
  </si>
  <si>
    <t>Основное мероприятие «Развитие, капитальный ремонт и ремонт объектов теплоснабжения на территории МО «Кисельнинское сельское поселение» Волховского муниципального района Ленинградской области»</t>
  </si>
  <si>
    <t>Развитие, капитальный ремонт и ремонт объектов теплоснабжения на территории МО «Кисельнинское сельское поселение» Волховского муниципального района Ленинградской области</t>
  </si>
  <si>
    <t>Разработка схем газоснабжения</t>
  </si>
  <si>
    <t>Основное мероприятие «Разработка схем газоснабжения»</t>
  </si>
  <si>
    <t>Основное мероприятие "Проведение экспертизы многоквартирного дома на территории МО «Кисельнинское сельское поселение» Волховского муниципального района Ленинградской области»</t>
  </si>
  <si>
    <r>
      <t xml:space="preserve">Проведение экспертизы многоквартирного дома на территории </t>
    </r>
    <r>
      <rPr>
        <sz val="12"/>
        <color theme="1"/>
        <rFont val="Times New Roman"/>
        <family val="1"/>
        <charset val="204"/>
      </rPr>
      <t>МО «Кисельнинское сельское поселение» Волховского муниципального района Ленинградской области»</t>
    </r>
  </si>
  <si>
    <t>Основное мероприятие. Создание условий для реализации организация микультуры предоставляемых ими услуг.</t>
  </si>
  <si>
    <t>Подпрограмма «Обеспечение выплат стимулирующего характера работникам муниципальных учреждений культуры»</t>
  </si>
  <si>
    <t>20 2 01 S0360</t>
  </si>
  <si>
    <t>20 2 01 00000</t>
  </si>
  <si>
    <t>Строительство спортивной площадки в дер. Кисельня Волховского муниципального района Ленинградской области</t>
  </si>
  <si>
    <t>Основное мероприятие «Строительство спортивной площадки в дер. Кисельня Волховского муниципального района Ленинградской области»</t>
  </si>
  <si>
    <t>20 3 01 00290</t>
  </si>
  <si>
    <t>20 3 01 00000</t>
  </si>
  <si>
    <t>20 3 00 00000</t>
  </si>
  <si>
    <t xml:space="preserve">Основное мероприятие. Уничтожение борщевика Сосновского химическими методами (обработка           отрастающего борщевика арборицидами - один  раз или гербицидами -два раза)            
</t>
  </si>
  <si>
    <t xml:space="preserve">Уничтожение борщевика Сосновского химическими методами (обработка           отрастающего борщевика арборицидами - один  раз или гербицидами -два раза)            </t>
  </si>
  <si>
    <t xml:space="preserve">Основное мероприятие: Оценка эффективности проведенного комплекса мероприятий по уничтожению борщевика Сосновского
</t>
  </si>
  <si>
    <t>Оценка эффективности проведенного комплекса мероприятий по уничтожению борщевика Сосновского</t>
  </si>
  <si>
    <t>22 0 02 S4310</t>
  </si>
  <si>
    <t>Основное мероприятие «Разработка проектно-сметной документации по капитальному ремонту помещения зрительного зала нежилого здания Кисельнинский Дом Культуры»</t>
  </si>
  <si>
    <t>Подпрограмма «Капитальный ремонт нежилого здания «Кисельнинский Дом Культуры»</t>
  </si>
  <si>
    <t xml:space="preserve">Муниципальная программа
«Устойчивое развитие сельских территорий муниципального образования «Кисельнинское сельское поселение» Волховского муниципального района Ленинградской области
</t>
  </si>
  <si>
    <t xml:space="preserve"> «Разработка проектно-сметной документации по капитальному ремонту помещения зрительного зала нежилого здания Кисельнинский Дом Культуры»</t>
  </si>
  <si>
    <t>Основное мероприятие "Обеспечение жильем молодых семей"</t>
  </si>
  <si>
    <t>Обеспечение жильем молодых семей</t>
  </si>
  <si>
    <t>16 0 02 00220</t>
  </si>
  <si>
    <t>23 2 02 00000</t>
  </si>
  <si>
    <t>20 2 00 00000</t>
  </si>
  <si>
    <t>Приложение №6</t>
  </si>
  <si>
    <t>Рз ПР</t>
  </si>
  <si>
    <t>Подпрограмма "Обследование технического состояния зданий и сооружений в МО Кисельнинское СП " муниципальной программы 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</si>
  <si>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11 1 00 00000</t>
  </si>
  <si>
    <t>Основное мероприятие "Осуществление мероприятий по обследованию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</si>
  <si>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</si>
  <si>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12 0 00 00000</t>
  </si>
  <si>
    <t>Муниципальная программа "Совершенствование и
развитие сети автомобильных дорог и дворовых территорий 
муниципального образования "Кисельнинского сельского поселения" Волховского муниципального района Ленинградской области"</t>
  </si>
  <si>
    <t>14 0 00 0 0000</t>
  </si>
  <si>
    <t>14 2 02 00000</t>
  </si>
  <si>
    <t>14 3 01 00120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</si>
  <si>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СП»</t>
  </si>
  <si>
    <t>Подпрограмма «Энергетика МО Кисельнинское СП»</t>
  </si>
  <si>
    <r>
      <t>Основное мероприятие "Капитальный ремонт и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СП"</t>
    </r>
  </si>
  <si>
    <r>
      <t>Капитальный ремонт и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</t>
    </r>
  </si>
  <si>
    <t>15 1 00 00150</t>
  </si>
  <si>
    <t>15 1 02 00000</t>
  </si>
  <si>
    <r>
      <t>Капитальный ремонт и ремонт 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</t>
    </r>
  </si>
  <si>
    <t>15 1 02 00160</t>
  </si>
  <si>
    <t>15 2 02 00000</t>
  </si>
  <si>
    <t>Основное мероприятие. Улучшение жилищных условий молодых граждан.</t>
  </si>
  <si>
    <t>Улучшение жилищных условий молодых граждан.</t>
  </si>
  <si>
    <t xml:space="preserve">Муниципальная программа МО Кисельнинское СП "Развитие и поддержка малого и среднего предпринимательства на территории МО Кисельнинское СП" </t>
  </si>
  <si>
    <t>Субсидии юридическим лицам (кроме некоммерческих организаций), индивидуальным предпринимателям, физическим лицам</t>
  </si>
  <si>
    <t>18 0 00 00000</t>
  </si>
  <si>
    <t>18 1 01 00000</t>
  </si>
  <si>
    <t xml:space="preserve">Социальное обеспечение населения </t>
  </si>
  <si>
    <t>Функционирование Правительства РФ, высших исполнительных органов государственной власти, субъектов РФ, местных администраций</t>
  </si>
  <si>
    <t>Расходы на обеспечение функций органов местного самоуправления в рамках обеспечения деятельности центрального аппарата</t>
  </si>
  <si>
    <t>Обеспечение деятельности финансовых, налоговых и таможенных органов и органов (финансово-бюджетного) надзора</t>
  </si>
  <si>
    <t xml:space="preserve">Резервные фонды  </t>
  </si>
  <si>
    <t>Мобилизация и вневойсковая подготовка</t>
  </si>
  <si>
    <t>68  9 01 51180</t>
  </si>
  <si>
    <t>69  9 01 51180</t>
  </si>
  <si>
    <t xml:space="preserve">Погашение кредиторской задолженности за 2016, 2017 год (субсидии на возмещение  убытков  в разнице цен на тарифы и объемах в сфере оказания жилищных услуг   на территории МО «Кисельнинское СП» в сфере непрограммных расходов)
</t>
  </si>
  <si>
    <t>68  9 01 00590</t>
  </si>
  <si>
    <t>Защита населения и территории от чрезвычайных ситуаций природного и техногенного характера</t>
  </si>
  <si>
    <t>Предупреждение и ликвидация чрезвычайных ситуаций природного и техногенного характера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</si>
  <si>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 на "</t>
  </si>
  <si>
    <t>14 2 01 00140</t>
  </si>
  <si>
    <t>14 4 01 00110</t>
  </si>
  <si>
    <t>18 1 00 00000</t>
  </si>
  <si>
    <t>18 1 01 00370</t>
  </si>
  <si>
    <t xml:space="preserve">Подпрограмма   «Создание условий для эффективного выполнения органами местного самоуправления муниципального образования Кисельнинское сельское поселение Волховского муниципального района Ленинградской области своих полномочий» </t>
  </si>
  <si>
    <t xml:space="preserve">Основное мероприятие 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деятель-ности администрации МО Кисельнинское СП Волховского района </t>
  </si>
  <si>
    <t xml:space="preserve">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деятель-ности администрации МО Кисельнинское СП Волховского района </t>
  </si>
  <si>
    <t>Основное мероприятие 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</si>
  <si>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 xml:space="preserve"> 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</si>
  <si>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 xml:space="preserve">Иные закупки товаров, работ и услуг для обеспечения государственных (муниципальных) нужд </t>
  </si>
  <si>
    <t>Основное мероприятие Участие в молодежных форумах и молодежных массовых мероприятиях</t>
  </si>
  <si>
    <t>Участие в молодежных форумах и молодежных массовых мероприятиях</t>
  </si>
  <si>
    <t>25 1 00 00000</t>
  </si>
  <si>
    <t>25 1 01 00000</t>
  </si>
  <si>
    <t>25 1 01 S4660</t>
  </si>
  <si>
    <t xml:space="preserve">Подпрограмма   «О содействии участию 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области» </t>
  </si>
  <si>
    <t>Подпрограмма   «О содействии участию 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области"</t>
  </si>
  <si>
    <t>Содействие участию 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области"</t>
  </si>
  <si>
    <t>68 9 01 00600</t>
  </si>
  <si>
    <t>муниципального образования "Кисельнинское сельское поселение"</t>
  </si>
  <si>
    <t>2 02 29999 10 0000 150</t>
  </si>
  <si>
    <t>2 02 20216 10 0000 150</t>
  </si>
  <si>
    <t xml:space="preserve">Муниципальная программа "Противодействие коррупции в муниципальном образовании «Кисельнинское сельское поселение» </t>
  </si>
  <si>
    <t>Подпрограмма "Предупреждение чрезвычайных ситуаций,защита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СП"</t>
  </si>
  <si>
    <t>Основное мероприятие.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</si>
  <si>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</si>
  <si>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</si>
  <si>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Основное мероприятие.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</si>
  <si>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Основное мероприятие.На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</si>
  <si>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22 0 02 00000</t>
  </si>
  <si>
    <t xml:space="preserve">Основное мероприятие "Мероприятия, направленные содействие участию 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области»
</t>
  </si>
  <si>
    <t>20 2 01  S0360</t>
  </si>
  <si>
    <t>Субвенции бюджетам сельских поселений на выполнение передаваемых полномочий субъектов Российской Федерации</t>
  </si>
  <si>
    <t>2 02 30 024 10 0000 150</t>
  </si>
  <si>
    <t>2 02 49999 10 0000 150</t>
  </si>
  <si>
    <t>На разработку проектно-изыскательских работ по капитальному строительству объектов газификации и прохождения Государственной экспертизы</t>
  </si>
  <si>
    <t>Расходы за счёт резервного фонда администрации Волховского муниципального района</t>
  </si>
  <si>
    <t>Субсидии на обеспечение стимулирующих выплат работникам муниципальных учреждений культуры Ленинградской области</t>
  </si>
  <si>
    <t>Субсидии на ремонт автомобильных дорог общего пользования местного значения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</si>
  <si>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</si>
  <si>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</si>
  <si>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6890171340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</si>
  <si>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</si>
  <si>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244</t>
  </si>
  <si>
    <t>Основное мероприятие "На разработку проектно-изыскательских работ по капитальному строительству объектов газификации и прохождения Государственной экспертизы"</t>
  </si>
  <si>
    <t>15 2 02 60200</t>
  </si>
  <si>
    <t>15  2 02 00000</t>
  </si>
  <si>
    <t>26 0 01 60360</t>
  </si>
  <si>
    <t>Энергоэффективность в бюджетных учреждениях</t>
  </si>
  <si>
    <t>Программа "Энергоэффективность в бюджетных учреждениях"</t>
  </si>
  <si>
    <t>Основное мероприятие "Энергоэффективность в бюджетных учреждениях"</t>
  </si>
  <si>
    <t>26 0 00 00000</t>
  </si>
  <si>
    <t>26 0 01 00000</t>
  </si>
  <si>
    <t>14 1 01 60660</t>
  </si>
  <si>
    <t>Иные закупки товаров, работ и услуг для обеспечения государственных (муниципальных) нужд МБ</t>
  </si>
  <si>
    <t>Иные закупки товаров, работ и услуг для обеспечения государственных (муниципальных) нужд ОБ</t>
  </si>
  <si>
    <t>Реализация программ формирования современной городской среды</t>
  </si>
  <si>
    <t>Муниципальная программа "Реализация программ формирования современной городской среды"</t>
  </si>
  <si>
    <t>Основное мероприятие "Реализация программ формирования современной городской среды"</t>
  </si>
  <si>
    <t>27 0 00 00000</t>
  </si>
  <si>
    <t>27 0 F2 00000</t>
  </si>
  <si>
    <t>27 0 F2 55550</t>
  </si>
  <si>
    <t>68 9 01 00601</t>
  </si>
  <si>
    <t>Оплата административного штрафа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</si>
  <si>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</si>
  <si>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</si>
  <si>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Ремонт дорог и дворовых территорий поселения (Ремонт участка автомобильной дороги общего пользования местного значения в д.Кисельня МО Кисельнинское СП Волховского района Ленинградской области (от дома № 34 ул.Поселковая до д.№12 м-н. Волховский)</t>
  </si>
  <si>
    <t>На поддержку муниципальных образований Ленинградской области по развитию общественной инфраструктуры муниципального значения в ЛО</t>
  </si>
  <si>
    <t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</t>
  </si>
  <si>
    <t>На 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</t>
  </si>
  <si>
    <t>На подготовку и выполнение тушения лесных и торфяных пожаров</t>
  </si>
  <si>
    <t>23 1 01 S4770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</si>
  <si>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</si>
  <si>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830</t>
  </si>
  <si>
    <t>67 3 01 70070</t>
  </si>
  <si>
    <t xml:space="preserve">Муниципальная программа "Обеспечение мер безопасности на территории МО Кисельнинское СП </t>
  </si>
  <si>
    <t xml:space="preserve">Подпрограмма "Предупреждение чрезвычайных ситуаций,защита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 </t>
  </si>
  <si>
    <t>Предупреждение и ликвидация чрезвычайных ситуаций природного и техногенного характера"(на подготовку и выполнение тушения лесных и торфяных пожаров)</t>
  </si>
  <si>
    <t>13 1 01 60110</t>
  </si>
  <si>
    <t>68 9 01 72020</t>
  </si>
  <si>
    <t>Приложение № 5</t>
  </si>
  <si>
    <t>68 9 01 71340</t>
  </si>
  <si>
    <t>610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</si>
  <si>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</si>
  <si>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880</t>
  </si>
  <si>
    <t>Основное мероприятие.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</si>
  <si>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На поддержку мер по обеспечению сбалансированности бюджетов</t>
  </si>
  <si>
    <t>20 1 01 60300</t>
  </si>
  <si>
    <t>67 2 01 60300</t>
  </si>
  <si>
    <t>67 3 01 60300</t>
  </si>
  <si>
    <t>Расходы за счет средств резервного фонда администрации ВМР</t>
  </si>
  <si>
    <t>68 9 01 60660</t>
  </si>
  <si>
    <t xml:space="preserve"> </t>
  </si>
  <si>
    <t>Расходы за счет средств резервного фонда администрации ВМР (на очистку пожарного водоема д Нурма)</t>
  </si>
  <si>
    <t>На выполнение работ по очистке пожарного водоема и устройство подъездной площадки к пожарному водоему в д. Нурма</t>
  </si>
  <si>
    <t>Основное мероприятие "На актуализацию схем водоснабжения и водоотведения МО Кисельнинское СП"</t>
  </si>
  <si>
    <t>На актуализацию схем водоснабжения и водоотведения МО Кисельнинское СП</t>
  </si>
  <si>
    <t>15 1 02 00 602</t>
  </si>
  <si>
    <t>15 1 02 00 000</t>
  </si>
  <si>
    <t>На поощрение органов местного самоуправления за 2017 год</t>
  </si>
  <si>
    <t>1 16 90 050 10 0000 140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</si>
  <si>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</si>
  <si>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 проведение районного праздника "День картошки"</t>
  </si>
  <si>
    <t>68 9 01 60140</t>
  </si>
  <si>
    <t>На проведение и организацию мероприятий в сфере культуры</t>
  </si>
  <si>
    <t>67 3 01 76020</t>
  </si>
  <si>
    <t>На поощрение органов местного самоуправлениямуниципальных образований Ленинградской области за достижение наилучших результатовсоциально-экономического развития Ленинградской области</t>
  </si>
  <si>
    <t>На замену светильников уличного освещения на энергосберегающие, в том числе ремонт сопутствующего оборудования</t>
  </si>
  <si>
    <t>На повышение надежности и энергетической эффективности в системах теплоснабжения</t>
  </si>
  <si>
    <t>Основное мероприятие "На повышение надежности и энергетической эффективности в системах теплоснабжения"</t>
  </si>
  <si>
    <t>15 1 01 60010</t>
  </si>
  <si>
    <t>15 1 02 60010</t>
  </si>
  <si>
    <t>68 9 01 60340</t>
  </si>
  <si>
    <t>Основное мероприятие «На повышение надежности и энергетической эффективности в системах теплоснабжения"»</t>
  </si>
  <si>
    <t>На повышение надежности и энергетической эффективности в системах теплоснабжения"</t>
  </si>
  <si>
    <t>На поощрение органов местного самоуправления за 2018 год</t>
  </si>
  <si>
    <t>67 3 01 55502</t>
  </si>
  <si>
    <t>%</t>
  </si>
  <si>
    <t>Исполнено    (тысяч рублей)</t>
  </si>
  <si>
    <t>РАСПРЕДЕЛЕНИЕ
бюджетных ассигнований по целевым статьям
( 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 за 2019 год</t>
  </si>
  <si>
    <t xml:space="preserve"> за 2019 год</t>
  </si>
  <si>
    <t>Исполнено (тыс. руб.)</t>
  </si>
  <si>
    <t>План                                    (тыс. руб.)</t>
  </si>
  <si>
    <t>Показатели исполнения доходов бюджета муниципального образования                                                 "Кисельнинское сельское поселение за 2019 год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</si>
  <si>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</si>
  <si>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1 16 33 050 10 0000 140</t>
  </si>
  <si>
    <t>Невыясненные поступления, зачисляемые в бюджеты сельских поселений</t>
  </si>
  <si>
    <t>1 17 01050 10 000 0000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</si>
  <si>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</si>
  <si>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</si>
  <si>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Бюджет всего (тыс. руб.)</t>
  </si>
  <si>
    <t>Показатели исполнения расходов по разделам и подразделам функциональной                                 классификации за 2019 год</t>
  </si>
  <si>
    <t>Показатели исполнения расходов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"Кисельнинское сельское поселение" Волховского муниципального района за 2019 год</t>
  </si>
  <si>
    <t xml:space="preserve">исполнено </t>
  </si>
  <si>
    <t xml:space="preserve"> Наименование показателя</t>
  </si>
  <si>
    <t>Объем доходов бюджета от источников, определенных решением Совета депутатов о создании дорожного фонда, всего</t>
  </si>
  <si>
    <t>в том числе:</t>
  </si>
  <si>
    <t>Местный бюджет</t>
  </si>
  <si>
    <t>Областной бюджет</t>
  </si>
  <si>
    <t>Объем средств дорожного фонда, всего</t>
  </si>
  <si>
    <t>Кассовое исполнение дорожного фонда
 (тысяч рублей)</t>
  </si>
  <si>
    <t>Размер неиспользованного дорожного фонда
(тысяч рублей)</t>
  </si>
  <si>
    <t>Остатки средств дорожного фонда на 01 января 2019 года</t>
  </si>
  <si>
    <t>Безвозмездные поступления из бюджетов бюджетной системы Российской Федерации на финансовое обеспечение дорожной деятельности</t>
  </si>
  <si>
    <t>Местный бюджет, в том числе за счет остатков местного бюджета на 01.01.2019 г.</t>
  </si>
  <si>
    <t>Областной бюджет, в том числе за счет остатков областного бюджета на 01.01.2019 г.</t>
  </si>
  <si>
    <t>Проведение мероприятий по капитальному ремонту и ремонту автомобильных дорог общего пользования местного значения</t>
  </si>
  <si>
    <t>Приложение № 7</t>
  </si>
  <si>
    <t>ОТЧЕТ 
об использовании средств дорожного фонда бюджета муниципального образования "Кисельнинское сельское поселение" Волховского муниципального района за 2019 год</t>
  </si>
  <si>
    <t>Утвержденный первональный дорожный фонд
(тысяч рублей)</t>
  </si>
  <si>
    <t>Утвержденный дорожный фонд
с изменениями (тысяч рублей)</t>
  </si>
  <si>
    <t>Ремонт дорог и дворовых территорий поселения</t>
  </si>
  <si>
    <t>Сокращение аварийности на участках концентрации дорожно-транспортных проишествий инженерными методами</t>
  </si>
  <si>
    <t>Реализация проектов местных инициатив граждан</t>
  </si>
  <si>
    <t>0</t>
  </si>
  <si>
    <t>200</t>
  </si>
  <si>
    <t>Безвозмездные поступления из бюджета ВМР</t>
  </si>
  <si>
    <t>к  проекту решения «Об исполнении</t>
  </si>
  <si>
    <t>бюджета муниципального образования «Кисельнинское сельское поселение»</t>
  </si>
  <si>
    <t>Волховского муниципального района Ленинградской области за 2019 год»</t>
  </si>
  <si>
    <t xml:space="preserve">           к  проекту решения «Об исполнении</t>
  </si>
  <si>
    <t xml:space="preserve">Об </t>
  </si>
  <si>
    <t>к  проекту решения «Об исполнении бюджета муниципального образования «Кисельнинское сельское поселение»</t>
  </si>
  <si>
    <t>Волховского муниципального района Ленинградской области за 2019 год</t>
  </si>
</sst>
</file>

<file path=xl/styles.xml><?xml version="1.0" encoding="utf-8"?>
<styleSheet xmlns="http://schemas.openxmlformats.org/spreadsheetml/2006/main">
  <numFmts count="4">
    <numFmt numFmtId="164" formatCode="0.0"/>
    <numFmt numFmtId="165" formatCode="?"/>
    <numFmt numFmtId="166" formatCode="#,##0.0"/>
    <numFmt numFmtId="167" formatCode="#,##0.00&quot;р.&quot;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1"/>
      <name val="Arial Cyr"/>
      <charset val="204"/>
    </font>
    <font>
      <b/>
      <sz val="11"/>
      <color indexed="8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indexed="8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Arial Cyr"/>
      <family val="2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indexed="8"/>
      <name val="Arial Cyr"/>
      <charset val="204"/>
    </font>
    <font>
      <b/>
      <sz val="16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rgb="FF44444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5F5F5"/>
        <bgColor indexed="64"/>
      </patternFill>
    </fill>
  </fills>
  <borders count="6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E0E0E0"/>
      </left>
      <right style="medium">
        <color rgb="FFE0E0E0"/>
      </right>
      <top style="medium">
        <color rgb="FFE0E0E0"/>
      </top>
      <bottom style="medium">
        <color rgb="FFE0E0E0"/>
      </bottom>
      <diagonal/>
    </border>
    <border>
      <left style="medium">
        <color rgb="FFE0E0E0"/>
      </left>
      <right/>
      <top style="medium">
        <color rgb="FFE0E0E0"/>
      </top>
      <bottom style="medium">
        <color rgb="FFE0E0E0"/>
      </bottom>
      <diagonal/>
    </border>
    <border>
      <left/>
      <right/>
      <top style="medium">
        <color rgb="FFE0E0E0"/>
      </top>
      <bottom style="medium">
        <color rgb="FFE0E0E0"/>
      </bottom>
      <diagonal/>
    </border>
    <border>
      <left/>
      <right style="medium">
        <color rgb="FFE0E0E0"/>
      </right>
      <top style="medium">
        <color rgb="FFE0E0E0"/>
      </top>
      <bottom style="medium">
        <color rgb="FFE0E0E0"/>
      </bottom>
      <diagonal/>
    </border>
  </borders>
  <cellStyleXfs count="4">
    <xf numFmtId="0" fontId="0" fillId="0" borderId="0"/>
    <xf numFmtId="0" fontId="21" fillId="0" borderId="0"/>
    <xf numFmtId="0" fontId="25" fillId="0" borderId="0"/>
    <xf numFmtId="0" fontId="1" fillId="0" borderId="0"/>
  </cellStyleXfs>
  <cellXfs count="354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30" fillId="0" borderId="0" xfId="0" applyFont="1" applyBorder="1"/>
    <xf numFmtId="0" fontId="30" fillId="0" borderId="0" xfId="0" applyFont="1"/>
    <xf numFmtId="0" fontId="33" fillId="0" borderId="31" xfId="0" applyFont="1" applyBorder="1" applyAlignment="1">
      <alignment horizontal="center"/>
    </xf>
    <xf numFmtId="0" fontId="34" fillId="0" borderId="0" xfId="0" applyFont="1"/>
    <xf numFmtId="0" fontId="33" fillId="0" borderId="32" xfId="0" applyFont="1" applyBorder="1" applyAlignment="1">
      <alignment horizontal="center"/>
    </xf>
    <xf numFmtId="0" fontId="35" fillId="0" borderId="33" xfId="1" applyFont="1" applyBorder="1" applyAlignment="1">
      <alignment vertical="center"/>
    </xf>
    <xf numFmtId="0" fontId="33" fillId="0" borderId="34" xfId="0" applyFont="1" applyBorder="1" applyAlignment="1">
      <alignment horizontal="left"/>
    </xf>
    <xf numFmtId="0" fontId="35" fillId="0" borderId="0" xfId="0" applyFont="1"/>
    <xf numFmtId="0" fontId="35" fillId="0" borderId="35" xfId="1" applyFont="1" applyBorder="1" applyAlignment="1">
      <alignment vertical="center" wrapText="1"/>
    </xf>
    <xf numFmtId="0" fontId="23" fillId="0" borderId="0" xfId="0" applyFont="1"/>
    <xf numFmtId="0" fontId="33" fillId="0" borderId="36" xfId="0" applyFont="1" applyBorder="1"/>
    <xf numFmtId="0" fontId="36" fillId="0" borderId="36" xfId="0" applyFont="1" applyBorder="1"/>
    <xf numFmtId="0" fontId="33" fillId="0" borderId="0" xfId="0" applyFont="1"/>
    <xf numFmtId="0" fontId="30" fillId="0" borderId="37" xfId="0" applyFont="1" applyBorder="1"/>
    <xf numFmtId="0" fontId="30" fillId="0" borderId="3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2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0" borderId="0" xfId="0" applyFont="1" applyBorder="1"/>
    <xf numFmtId="0" fontId="5" fillId="2" borderId="0" xfId="0" applyFont="1" applyFill="1" applyBorder="1" applyAlignment="1">
      <alignment horizontal="center"/>
    </xf>
    <xf numFmtId="0" fontId="6" fillId="0" borderId="0" xfId="0" applyFont="1" applyBorder="1"/>
    <xf numFmtId="0" fontId="37" fillId="2" borderId="0" xfId="0" applyFont="1" applyFill="1" applyBorder="1" applyAlignment="1">
      <alignment horizontal="center"/>
    </xf>
    <xf numFmtId="0" fontId="30" fillId="0" borderId="0" xfId="0" applyFont="1" applyFill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/>
    <xf numFmtId="0" fontId="0" fillId="0" borderId="0" xfId="0" applyFill="1"/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23" xfId="0" applyFont="1" applyFill="1" applyBorder="1"/>
    <xf numFmtId="0" fontId="5" fillId="0" borderId="28" xfId="0" applyFont="1" applyFill="1" applyBorder="1"/>
    <xf numFmtId="164" fontId="5" fillId="0" borderId="16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top" wrapText="1"/>
    </xf>
    <xf numFmtId="0" fontId="9" fillId="0" borderId="27" xfId="0" applyFont="1" applyFill="1" applyBorder="1" applyAlignment="1">
      <alignment vertical="top" wrapText="1"/>
    </xf>
    <xf numFmtId="164" fontId="9" fillId="0" borderId="16" xfId="0" applyNumberFormat="1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164" fontId="0" fillId="0" borderId="16" xfId="0" applyNumberFormat="1" applyFill="1" applyBorder="1" applyAlignment="1">
      <alignment horizontal="center" vertical="center"/>
    </xf>
    <xf numFmtId="164" fontId="0" fillId="0" borderId="0" xfId="0" applyNumberFormat="1" applyFill="1"/>
    <xf numFmtId="0" fontId="26" fillId="0" borderId="27" xfId="0" applyFont="1" applyFill="1" applyBorder="1" applyAlignment="1">
      <alignment vertical="top" wrapText="1"/>
    </xf>
    <xf numFmtId="164" fontId="0" fillId="0" borderId="16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4" fontId="0" fillId="0" borderId="0" xfId="0" applyNumberFormat="1" applyFill="1"/>
    <xf numFmtId="0" fontId="0" fillId="0" borderId="27" xfId="0" applyNumberFormat="1" applyFont="1" applyFill="1" applyBorder="1" applyAlignment="1">
      <alignment vertical="top" wrapText="1"/>
    </xf>
    <xf numFmtId="0" fontId="9" fillId="0" borderId="27" xfId="0" applyNumberFormat="1" applyFont="1" applyFill="1" applyBorder="1" applyAlignment="1">
      <alignment vertical="top" wrapText="1"/>
    </xf>
    <xf numFmtId="0" fontId="25" fillId="0" borderId="20" xfId="0" applyFont="1" applyFill="1" applyBorder="1" applyAlignment="1">
      <alignment horizontal="justify" vertical="center" wrapText="1"/>
    </xf>
    <xf numFmtId="0" fontId="0" fillId="0" borderId="27" xfId="0" applyFill="1" applyBorder="1" applyAlignment="1">
      <alignment vertical="top" wrapText="1"/>
    </xf>
    <xf numFmtId="0" fontId="0" fillId="0" borderId="24" xfId="0" applyFill="1" applyBorder="1" applyAlignment="1">
      <alignment vertical="center" wrapText="1"/>
    </xf>
    <xf numFmtId="0" fontId="44" fillId="0" borderId="0" xfId="0" applyFont="1" applyFill="1" applyAlignment="1">
      <alignment wrapText="1"/>
    </xf>
    <xf numFmtId="0" fontId="5" fillId="0" borderId="27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164" fontId="8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31" fillId="0" borderId="26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164" fontId="32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top" wrapText="1"/>
    </xf>
    <xf numFmtId="0" fontId="31" fillId="0" borderId="16" xfId="0" applyFont="1" applyFill="1" applyBorder="1" applyAlignment="1">
      <alignment horizontal="left" vertical="center" wrapText="1"/>
    </xf>
    <xf numFmtId="164" fontId="43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0" fontId="5" fillId="0" borderId="3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11" fillId="0" borderId="6" xfId="0" applyNumberFormat="1" applyFont="1" applyFill="1" applyBorder="1" applyAlignment="1">
      <alignment horizontal="center"/>
    </xf>
    <xf numFmtId="164" fontId="10" fillId="0" borderId="19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 wrapText="1"/>
    </xf>
    <xf numFmtId="49" fontId="0" fillId="0" borderId="4" xfId="0" applyNumberForma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0" fontId="9" fillId="0" borderId="0" xfId="0" applyFont="1" applyFill="1"/>
    <xf numFmtId="0" fontId="7" fillId="0" borderId="9" xfId="0" applyFont="1" applyFill="1" applyBorder="1" applyAlignment="1">
      <alignment horizontal="left"/>
    </xf>
    <xf numFmtId="0" fontId="0" fillId="0" borderId="9" xfId="0" applyFill="1" applyBorder="1"/>
    <xf numFmtId="2" fontId="9" fillId="0" borderId="0" xfId="0" applyNumberFormat="1" applyFont="1" applyFill="1"/>
    <xf numFmtId="0" fontId="5" fillId="0" borderId="11" xfId="0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wrapText="1"/>
    </xf>
    <xf numFmtId="49" fontId="0" fillId="0" borderId="4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49" fontId="12" fillId="0" borderId="4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center"/>
    </xf>
    <xf numFmtId="0" fontId="5" fillId="0" borderId="11" xfId="0" applyFont="1" applyFill="1" applyBorder="1"/>
    <xf numFmtId="0" fontId="7" fillId="0" borderId="9" xfId="0" applyFont="1" applyFill="1" applyBorder="1"/>
    <xf numFmtId="49" fontId="7" fillId="0" borderId="4" xfId="0" applyNumberFormat="1" applyFont="1" applyFill="1" applyBorder="1" applyAlignment="1">
      <alignment horizontal="center"/>
    </xf>
    <xf numFmtId="0" fontId="14" fillId="0" borderId="16" xfId="0" applyFont="1" applyFill="1" applyBorder="1"/>
    <xf numFmtId="49" fontId="14" fillId="0" borderId="16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2" fontId="15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/>
    <xf numFmtId="2" fontId="11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6" fillId="4" borderId="16" xfId="0" applyFont="1" applyFill="1" applyBorder="1"/>
    <xf numFmtId="0" fontId="33" fillId="0" borderId="41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2" fontId="33" fillId="0" borderId="43" xfId="0" applyNumberFormat="1" applyFont="1" applyBorder="1" applyAlignment="1">
      <alignment horizontal="center"/>
    </xf>
    <xf numFmtId="166" fontId="35" fillId="0" borderId="44" xfId="0" applyNumberFormat="1" applyFont="1" applyBorder="1" applyAlignment="1">
      <alignment horizontal="center"/>
    </xf>
    <xf numFmtId="166" fontId="36" fillId="0" borderId="45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right" vertical="top"/>
    </xf>
    <xf numFmtId="0" fontId="0" fillId="0" borderId="16" xfId="0" applyFill="1" applyBorder="1"/>
    <xf numFmtId="164" fontId="0" fillId="0" borderId="16" xfId="0" applyNumberFormat="1" applyFill="1" applyBorder="1"/>
    <xf numFmtId="0" fontId="29" fillId="0" borderId="16" xfId="0" applyFont="1" applyFill="1" applyBorder="1"/>
    <xf numFmtId="0" fontId="0" fillId="0" borderId="16" xfId="0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 wrapText="1"/>
    </xf>
    <xf numFmtId="164" fontId="5" fillId="0" borderId="38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vertical="top" wrapText="1"/>
    </xf>
    <xf numFmtId="164" fontId="0" fillId="3" borderId="16" xfId="0" applyNumberForma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164" fontId="3" fillId="0" borderId="52" xfId="0" applyNumberFormat="1" applyFont="1" applyFill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16" fillId="4" borderId="0" xfId="0" applyFont="1" applyFill="1"/>
    <xf numFmtId="0" fontId="39" fillId="4" borderId="16" xfId="0" applyFont="1" applyFill="1" applyBorder="1" applyAlignment="1">
      <alignment horizontal="center" vertical="top"/>
    </xf>
    <xf numFmtId="166" fontId="40" fillId="4" borderId="16" xfId="0" applyNumberFormat="1" applyFont="1" applyFill="1" applyBorder="1" applyAlignment="1">
      <alignment horizontal="center" vertical="top"/>
    </xf>
    <xf numFmtId="166" fontId="40" fillId="4" borderId="16" xfId="1" applyNumberFormat="1" applyFont="1" applyFill="1" applyBorder="1" applyAlignment="1">
      <alignment horizontal="center" vertical="top"/>
    </xf>
    <xf numFmtId="166" fontId="39" fillId="4" borderId="16" xfId="1" applyNumberFormat="1" applyFont="1" applyFill="1" applyBorder="1" applyAlignment="1">
      <alignment horizontal="center" vertical="top"/>
    </xf>
    <xf numFmtId="166" fontId="39" fillId="4" borderId="16" xfId="0" applyNumberFormat="1" applyFont="1" applyFill="1" applyBorder="1" applyAlignment="1">
      <alignment horizontal="center" vertical="top"/>
    </xf>
    <xf numFmtId="2" fontId="39" fillId="4" borderId="16" xfId="0" applyNumberFormat="1" applyFont="1" applyFill="1" applyBorder="1" applyAlignment="1">
      <alignment horizontal="center" vertical="top"/>
    </xf>
    <xf numFmtId="2" fontId="40" fillId="4" borderId="16" xfId="0" applyNumberFormat="1" applyFont="1" applyFill="1" applyBorder="1" applyAlignment="1">
      <alignment horizontal="center" vertical="top"/>
    </xf>
    <xf numFmtId="2" fontId="5" fillId="0" borderId="9" xfId="0" applyNumberFormat="1" applyFont="1" applyFill="1" applyBorder="1" applyAlignment="1">
      <alignment horizontal="center"/>
    </xf>
    <xf numFmtId="0" fontId="0" fillId="0" borderId="25" xfId="0" applyFill="1" applyBorder="1"/>
    <xf numFmtId="2" fontId="8" fillId="0" borderId="9" xfId="0" applyNumberFormat="1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2" fontId="11" fillId="4" borderId="9" xfId="0" applyNumberFormat="1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15" fillId="0" borderId="25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4" fontId="45" fillId="0" borderId="16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0" fontId="16" fillId="4" borderId="0" xfId="0" applyFont="1" applyFill="1" applyAlignment="1">
      <alignment horizontal="left" vertical="top"/>
    </xf>
    <xf numFmtId="0" fontId="16" fillId="4" borderId="0" xfId="0" applyFont="1" applyFill="1" applyAlignment="1">
      <alignment horizontal="center" vertical="top"/>
    </xf>
    <xf numFmtId="0" fontId="16" fillId="4" borderId="0" xfId="0" applyFont="1" applyFill="1" applyAlignment="1">
      <alignment horizontal="right" vertical="top"/>
    </xf>
    <xf numFmtId="0" fontId="17" fillId="4" borderId="0" xfId="0" applyFont="1" applyFill="1" applyBorder="1" applyAlignment="1">
      <alignment vertical="top" wrapText="1"/>
    </xf>
    <xf numFmtId="0" fontId="20" fillId="4" borderId="16" xfId="0" applyFont="1" applyFill="1" applyBorder="1" applyAlignment="1">
      <alignment horizontal="center" vertical="top"/>
    </xf>
    <xf numFmtId="165" fontId="19" fillId="4" borderId="16" xfId="0" applyNumberFormat="1" applyFont="1" applyFill="1" applyBorder="1" applyAlignment="1">
      <alignment horizontal="left" vertical="top" wrapText="1"/>
    </xf>
    <xf numFmtId="49" fontId="19" fillId="4" borderId="16" xfId="0" applyNumberFormat="1" applyFont="1" applyFill="1" applyBorder="1" applyAlignment="1">
      <alignment horizontal="center" vertical="top" wrapText="1"/>
    </xf>
    <xf numFmtId="49" fontId="19" fillId="4" borderId="16" xfId="0" applyNumberFormat="1" applyFont="1" applyFill="1" applyBorder="1" applyAlignment="1">
      <alignment horizontal="left" vertical="top" wrapText="1"/>
    </xf>
    <xf numFmtId="49" fontId="22" fillId="4" borderId="16" xfId="1" applyNumberFormat="1" applyFont="1" applyFill="1" applyBorder="1" applyAlignment="1">
      <alignment horizontal="justify" vertical="center" wrapText="1"/>
    </xf>
    <xf numFmtId="49" fontId="19" fillId="4" borderId="16" xfId="1" applyNumberFormat="1" applyFont="1" applyFill="1" applyBorder="1" applyAlignment="1">
      <alignment horizontal="center" vertical="top" wrapText="1"/>
    </xf>
    <xf numFmtId="49" fontId="19" fillId="4" borderId="16" xfId="1" applyNumberFormat="1" applyFont="1" applyFill="1" applyBorder="1" applyAlignment="1">
      <alignment horizontal="justify" vertical="center" wrapText="1"/>
    </xf>
    <xf numFmtId="49" fontId="20" fillId="4" borderId="16" xfId="1" applyNumberFormat="1" applyFont="1" applyFill="1" applyBorder="1" applyAlignment="1">
      <alignment horizontal="justify" vertical="center" wrapText="1"/>
    </xf>
    <xf numFmtId="49" fontId="20" fillId="4" borderId="16" xfId="1" applyNumberFormat="1" applyFont="1" applyFill="1" applyBorder="1" applyAlignment="1">
      <alignment horizontal="center" vertical="top" wrapText="1"/>
    </xf>
    <xf numFmtId="0" fontId="16" fillId="4" borderId="16" xfId="0" applyFont="1" applyFill="1" applyBorder="1" applyAlignment="1">
      <alignment horizontal="left" wrapText="1"/>
    </xf>
    <xf numFmtId="166" fontId="16" fillId="4" borderId="0" xfId="0" applyNumberFormat="1" applyFont="1" applyFill="1"/>
    <xf numFmtId="49" fontId="20" fillId="4" borderId="16" xfId="0" applyNumberFormat="1" applyFont="1" applyFill="1" applyBorder="1" applyAlignment="1">
      <alignment horizontal="center" vertical="top" wrapText="1"/>
    </xf>
    <xf numFmtId="49" fontId="20" fillId="4" borderId="16" xfId="0" applyNumberFormat="1" applyFont="1" applyFill="1" applyBorder="1" applyAlignment="1">
      <alignment horizontal="left" vertical="top" wrapText="1"/>
    </xf>
    <xf numFmtId="165" fontId="20" fillId="4" borderId="16" xfId="0" applyNumberFormat="1" applyFont="1" applyFill="1" applyBorder="1" applyAlignment="1">
      <alignment horizontal="left" vertical="top" wrapText="1"/>
    </xf>
    <xf numFmtId="49" fontId="16" fillId="4" borderId="16" xfId="0" applyNumberFormat="1" applyFont="1" applyFill="1" applyBorder="1" applyAlignment="1">
      <alignment horizontal="center" vertical="top"/>
    </xf>
    <xf numFmtId="0" fontId="23" fillId="4" borderId="16" xfId="0" applyFont="1" applyFill="1" applyBorder="1" applyAlignment="1">
      <alignment horizontal="left" wrapText="1"/>
    </xf>
    <xf numFmtId="0" fontId="24" fillId="4" borderId="16" xfId="0" applyFont="1" applyFill="1" applyBorder="1" applyAlignment="1">
      <alignment horizontal="left" wrapText="1"/>
    </xf>
    <xf numFmtId="0" fontId="16" fillId="4" borderId="16" xfId="0" applyFont="1" applyFill="1" applyBorder="1" applyAlignment="1">
      <alignment wrapText="1"/>
    </xf>
    <xf numFmtId="0" fontId="24" fillId="4" borderId="16" xfId="0" applyFont="1" applyFill="1" applyBorder="1" applyAlignment="1">
      <alignment wrapText="1"/>
    </xf>
    <xf numFmtId="0" fontId="39" fillId="4" borderId="16" xfId="0" applyFont="1" applyFill="1" applyBorder="1" applyAlignment="1">
      <alignment vertical="center" wrapText="1"/>
    </xf>
    <xf numFmtId="0" fontId="16" fillId="4" borderId="16" xfId="0" applyFont="1" applyFill="1" applyBorder="1" applyAlignment="1">
      <alignment horizontal="left" vertical="justify" wrapText="1"/>
    </xf>
    <xf numFmtId="49" fontId="22" fillId="4" borderId="16" xfId="0" applyNumberFormat="1" applyFont="1" applyFill="1" applyBorder="1" applyAlignment="1">
      <alignment horizontal="left" vertical="top" wrapText="1"/>
    </xf>
    <xf numFmtId="0" fontId="24" fillId="4" borderId="16" xfId="0" applyFont="1" applyFill="1" applyBorder="1" applyAlignment="1">
      <alignment horizontal="center" vertical="top"/>
    </xf>
    <xf numFmtId="0" fontId="16" fillId="4" borderId="16" xfId="0" applyFont="1" applyFill="1" applyBorder="1" applyAlignment="1">
      <alignment horizontal="center" vertical="top"/>
    </xf>
    <xf numFmtId="167" fontId="19" fillId="4" borderId="16" xfId="0" applyNumberFormat="1" applyFont="1" applyFill="1" applyBorder="1" applyAlignment="1">
      <alignment horizontal="left" vertical="top" wrapText="1"/>
    </xf>
    <xf numFmtId="167" fontId="19" fillId="4" borderId="16" xfId="0" applyNumberFormat="1" applyFont="1" applyFill="1" applyBorder="1" applyAlignment="1">
      <alignment horizontal="left" vertical="center" wrapText="1"/>
    </xf>
    <xf numFmtId="167" fontId="20" fillId="4" borderId="16" xfId="0" applyNumberFormat="1" applyFont="1" applyFill="1" applyBorder="1" applyAlignment="1">
      <alignment horizontal="left" vertical="center" wrapText="1"/>
    </xf>
    <xf numFmtId="167" fontId="20" fillId="4" borderId="16" xfId="0" applyNumberFormat="1" applyFont="1" applyFill="1" applyBorder="1" applyAlignment="1">
      <alignment horizontal="left" vertical="top" wrapText="1"/>
    </xf>
    <xf numFmtId="0" fontId="16" fillId="4" borderId="16" xfId="0" applyFont="1" applyFill="1" applyBorder="1" applyAlignment="1">
      <alignment horizontal="left" vertical="center" wrapText="1"/>
    </xf>
    <xf numFmtId="0" fontId="40" fillId="4" borderId="16" xfId="0" applyFont="1" applyFill="1" applyBorder="1" applyAlignment="1">
      <alignment vertical="center" wrapText="1"/>
    </xf>
    <xf numFmtId="49" fontId="20" fillId="4" borderId="39" xfId="0" applyNumberFormat="1" applyFont="1" applyFill="1" applyBorder="1" applyAlignment="1">
      <alignment vertical="top" wrapText="1"/>
    </xf>
    <xf numFmtId="49" fontId="20" fillId="4" borderId="40" xfId="0" applyNumberFormat="1" applyFont="1" applyFill="1" applyBorder="1" applyAlignment="1">
      <alignment vertical="top" wrapText="1"/>
    </xf>
    <xf numFmtId="0" fontId="16" fillId="4" borderId="16" xfId="0" applyNumberFormat="1" applyFont="1" applyFill="1" applyBorder="1" applyAlignment="1">
      <alignment horizontal="left" wrapText="1"/>
    </xf>
    <xf numFmtId="49" fontId="24" fillId="4" borderId="16" xfId="0" applyNumberFormat="1" applyFont="1" applyFill="1" applyBorder="1" applyAlignment="1">
      <alignment horizontal="center" vertical="top" wrapText="1"/>
    </xf>
    <xf numFmtId="49" fontId="16" fillId="4" borderId="16" xfId="0" applyNumberFormat="1" applyFont="1" applyFill="1" applyBorder="1" applyAlignment="1">
      <alignment horizontal="center" vertical="top" wrapText="1"/>
    </xf>
    <xf numFmtId="2" fontId="20" fillId="4" borderId="16" xfId="0" applyNumberFormat="1" applyFont="1" applyFill="1" applyBorder="1" applyAlignment="1">
      <alignment horizontal="center" vertical="top"/>
    </xf>
    <xf numFmtId="49" fontId="20" fillId="4" borderId="16" xfId="0" applyNumberFormat="1" applyFont="1" applyFill="1" applyBorder="1" applyAlignment="1">
      <alignment horizontal="center" vertical="top"/>
    </xf>
    <xf numFmtId="2" fontId="16" fillId="4" borderId="0" xfId="0" applyNumberFormat="1" applyFont="1" applyFill="1"/>
    <xf numFmtId="0" fontId="16" fillId="4" borderId="16" xfId="0" applyFont="1" applyFill="1" applyBorder="1" applyAlignment="1">
      <alignment vertical="center" wrapText="1"/>
    </xf>
    <xf numFmtId="0" fontId="24" fillId="4" borderId="16" xfId="0" applyFont="1" applyFill="1" applyBorder="1" applyAlignment="1">
      <alignment vertical="center" wrapText="1"/>
    </xf>
    <xf numFmtId="0" fontId="24" fillId="4" borderId="16" xfId="0" applyFont="1" applyFill="1" applyBorder="1" applyAlignment="1">
      <alignment horizontal="left" vertical="center" wrapText="1"/>
    </xf>
    <xf numFmtId="0" fontId="24" fillId="4" borderId="0" xfId="0" applyFont="1" applyFill="1"/>
    <xf numFmtId="0" fontId="40" fillId="4" borderId="16" xfId="0" applyFont="1" applyFill="1" applyBorder="1" applyAlignment="1">
      <alignment horizontal="left" vertical="center" wrapText="1"/>
    </xf>
    <xf numFmtId="0" fontId="39" fillId="4" borderId="16" xfId="0" applyFont="1" applyFill="1" applyBorder="1" applyAlignment="1">
      <alignment wrapText="1"/>
    </xf>
    <xf numFmtId="166" fontId="40" fillId="4" borderId="0" xfId="0" applyNumberFormat="1" applyFont="1" applyFill="1" applyBorder="1" applyAlignment="1">
      <alignment horizontal="center" vertical="top"/>
    </xf>
    <xf numFmtId="0" fontId="39" fillId="4" borderId="0" xfId="0" applyFont="1" applyFill="1" applyAlignment="1">
      <alignment horizontal="center" vertical="top"/>
    </xf>
    <xf numFmtId="0" fontId="16" fillId="0" borderId="0" xfId="0" applyFont="1" applyFill="1" applyAlignment="1">
      <alignment horizontal="right"/>
    </xf>
    <xf numFmtId="0" fontId="17" fillId="4" borderId="0" xfId="0" applyFont="1" applyFill="1" applyAlignment="1">
      <alignment horizontal="right" vertical="top"/>
    </xf>
    <xf numFmtId="3" fontId="20" fillId="4" borderId="16" xfId="0" applyNumberFormat="1" applyFont="1" applyFill="1" applyBorder="1" applyAlignment="1">
      <alignment horizontal="center" vertical="top"/>
    </xf>
    <xf numFmtId="166" fontId="19" fillId="4" borderId="16" xfId="0" applyNumberFormat="1" applyFont="1" applyFill="1" applyBorder="1" applyAlignment="1">
      <alignment horizontal="center" vertical="top"/>
    </xf>
    <xf numFmtId="166" fontId="20" fillId="4" borderId="16" xfId="0" applyNumberFormat="1" applyFont="1" applyFill="1" applyBorder="1" applyAlignment="1">
      <alignment horizontal="center" vertical="top"/>
    </xf>
    <xf numFmtId="166" fontId="20" fillId="4" borderId="16" xfId="1" applyNumberFormat="1" applyFont="1" applyFill="1" applyBorder="1" applyAlignment="1">
      <alignment horizontal="center" vertical="top"/>
    </xf>
    <xf numFmtId="166" fontId="19" fillId="4" borderId="16" xfId="1" applyNumberFormat="1" applyFont="1" applyFill="1" applyBorder="1" applyAlignment="1">
      <alignment horizontal="center" vertical="top"/>
    </xf>
    <xf numFmtId="166" fontId="16" fillId="4" borderId="16" xfId="0" applyNumberFormat="1" applyFont="1" applyFill="1" applyBorder="1" applyAlignment="1">
      <alignment horizontal="center" vertical="top"/>
    </xf>
    <xf numFmtId="0" fontId="16" fillId="4" borderId="16" xfId="0" applyFont="1" applyFill="1" applyBorder="1" applyAlignment="1">
      <alignment vertical="justify" wrapText="1"/>
    </xf>
    <xf numFmtId="2" fontId="19" fillId="4" borderId="16" xfId="0" applyNumberFormat="1" applyFont="1" applyFill="1" applyBorder="1" applyAlignment="1">
      <alignment horizontal="center" vertical="top" wrapText="1"/>
    </xf>
    <xf numFmtId="2" fontId="20" fillId="4" borderId="16" xfId="0" applyNumberFormat="1" applyFont="1" applyFill="1" applyBorder="1" applyAlignment="1">
      <alignment horizontal="center" vertical="top" wrapText="1"/>
    </xf>
    <xf numFmtId="2" fontId="16" fillId="4" borderId="16" xfId="0" applyNumberFormat="1" applyFont="1" applyFill="1" applyBorder="1" applyAlignment="1">
      <alignment horizontal="center" vertical="top"/>
    </xf>
    <xf numFmtId="166" fontId="16" fillId="4" borderId="0" xfId="0" applyNumberFormat="1" applyFont="1" applyFill="1" applyAlignment="1">
      <alignment horizontal="center" vertical="top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34" fillId="0" borderId="0" xfId="3" applyFont="1" applyFill="1" applyAlignment="1">
      <alignment vertical="center"/>
    </xf>
    <xf numFmtId="0" fontId="34" fillId="0" borderId="0" xfId="3" applyFont="1" applyFill="1" applyAlignment="1">
      <alignment horizontal="right" vertical="center"/>
    </xf>
    <xf numFmtId="0" fontId="17" fillId="0" borderId="0" xfId="3" applyFont="1" applyFill="1" applyAlignment="1">
      <alignment vertical="center"/>
    </xf>
    <xf numFmtId="0" fontId="46" fillId="0" borderId="0" xfId="2" applyFont="1" applyFill="1" applyBorder="1" applyAlignment="1">
      <alignment vertical="center" wrapText="1"/>
    </xf>
    <xf numFmtId="0" fontId="33" fillId="0" borderId="0" xfId="2" applyFont="1" applyFill="1" applyAlignment="1">
      <alignment vertical="center"/>
    </xf>
    <xf numFmtId="0" fontId="26" fillId="0" borderId="41" xfId="1" applyFont="1" applyBorder="1" applyAlignment="1">
      <alignment horizontal="center" vertical="center"/>
    </xf>
    <xf numFmtId="49" fontId="26" fillId="0" borderId="54" xfId="1" applyNumberFormat="1" applyFont="1" applyBorder="1" applyAlignment="1">
      <alignment horizontal="center" vertical="center" wrapText="1"/>
    </xf>
    <xf numFmtId="49" fontId="26" fillId="0" borderId="55" xfId="1" applyNumberFormat="1" applyFont="1" applyBorder="1" applyAlignment="1">
      <alignment horizontal="center" vertical="center" wrapText="1"/>
    </xf>
    <xf numFmtId="0" fontId="21" fillId="0" borderId="0" xfId="1" applyAlignment="1">
      <alignment vertical="center"/>
    </xf>
    <xf numFmtId="49" fontId="47" fillId="5" borderId="34" xfId="1" applyNumberFormat="1" applyFont="1" applyFill="1" applyBorder="1" applyAlignment="1">
      <alignment horizontal="left" vertical="center" wrapText="1"/>
    </xf>
    <xf numFmtId="166" fontId="47" fillId="5" borderId="43" xfId="1" applyNumberFormat="1" applyFont="1" applyFill="1" applyBorder="1" applyAlignment="1">
      <alignment horizontal="right" vertical="center"/>
    </xf>
    <xf numFmtId="4" fontId="21" fillId="0" borderId="0" xfId="1" applyNumberFormat="1" applyAlignment="1">
      <alignment vertical="center"/>
    </xf>
    <xf numFmtId="166" fontId="47" fillId="6" borderId="16" xfId="1" applyNumberFormat="1" applyFont="1" applyFill="1" applyBorder="1" applyAlignment="1">
      <alignment horizontal="right" vertical="center"/>
    </xf>
    <xf numFmtId="0" fontId="30" fillId="0" borderId="0" xfId="1" applyFont="1" applyAlignment="1">
      <alignment vertical="center"/>
    </xf>
    <xf numFmtId="0" fontId="41" fillId="0" borderId="0" xfId="1" applyFont="1" applyAlignment="1">
      <alignment vertical="center"/>
    </xf>
    <xf numFmtId="4" fontId="30" fillId="0" borderId="0" xfId="1" applyNumberFormat="1" applyFont="1" applyAlignment="1">
      <alignment vertical="center"/>
    </xf>
    <xf numFmtId="49" fontId="48" fillId="0" borderId="25" xfId="1" applyNumberFormat="1" applyFont="1" applyBorder="1" applyAlignment="1">
      <alignment horizontal="left" vertical="center" wrapText="1"/>
    </xf>
    <xf numFmtId="166" fontId="48" fillId="0" borderId="16" xfId="1" applyNumberFormat="1" applyFont="1" applyBorder="1" applyAlignment="1">
      <alignment horizontal="right" vertical="center" wrapText="1"/>
    </xf>
    <xf numFmtId="49" fontId="26" fillId="0" borderId="59" xfId="1" applyNumberFormat="1" applyFont="1" applyBorder="1" applyAlignment="1">
      <alignment horizontal="center" vertical="center" wrapText="1"/>
    </xf>
    <xf numFmtId="166" fontId="47" fillId="5" borderId="16" xfId="1" applyNumberFormat="1" applyFont="1" applyFill="1" applyBorder="1" applyAlignment="1">
      <alignment horizontal="right" vertical="center"/>
    </xf>
    <xf numFmtId="166" fontId="47" fillId="0" borderId="16" xfId="1" applyNumberFormat="1" applyFont="1" applyBorder="1" applyAlignment="1">
      <alignment horizontal="right" vertical="center"/>
    </xf>
    <xf numFmtId="166" fontId="48" fillId="0" borderId="16" xfId="1" applyNumberFormat="1" applyFont="1" applyBorder="1" applyAlignment="1">
      <alignment horizontal="right" vertical="center"/>
    </xf>
    <xf numFmtId="166" fontId="47" fillId="5" borderId="38" xfId="1" applyNumberFormat="1" applyFont="1" applyFill="1" applyBorder="1" applyAlignment="1">
      <alignment horizontal="right" vertical="center"/>
    </xf>
    <xf numFmtId="166" fontId="47" fillId="5" borderId="60" xfId="1" applyNumberFormat="1" applyFont="1" applyFill="1" applyBorder="1" applyAlignment="1">
      <alignment horizontal="right" vertical="center"/>
    </xf>
    <xf numFmtId="166" fontId="47" fillId="5" borderId="61" xfId="1" applyNumberFormat="1" applyFont="1" applyFill="1" applyBorder="1" applyAlignment="1">
      <alignment horizontal="right" vertical="center"/>
    </xf>
    <xf numFmtId="49" fontId="26" fillId="0" borderId="53" xfId="1" applyNumberFormat="1" applyFont="1" applyBorder="1" applyAlignment="1">
      <alignment horizontal="center" vertical="center" wrapText="1"/>
    </xf>
    <xf numFmtId="49" fontId="48" fillId="0" borderId="56" xfId="1" applyNumberFormat="1" applyFont="1" applyBorder="1" applyAlignment="1">
      <alignment horizontal="left" vertical="center" wrapText="1"/>
    </xf>
    <xf numFmtId="49" fontId="47" fillId="6" borderId="57" xfId="1" applyNumberFormat="1" applyFont="1" applyFill="1" applyBorder="1" applyAlignment="1">
      <alignment horizontal="left" vertical="center" wrapText="1"/>
    </xf>
    <xf numFmtId="49" fontId="48" fillId="0" borderId="58" xfId="1" applyNumberFormat="1" applyFont="1" applyBorder="1" applyAlignment="1">
      <alignment horizontal="left" vertical="center" wrapText="1"/>
    </xf>
    <xf numFmtId="49" fontId="47" fillId="5" borderId="43" xfId="1" applyNumberFormat="1" applyFont="1" applyFill="1" applyBorder="1" applyAlignment="1">
      <alignment horizontal="left" vertical="center" wrapText="1"/>
    </xf>
    <xf numFmtId="0" fontId="0" fillId="0" borderId="16" xfId="0" applyBorder="1"/>
    <xf numFmtId="166" fontId="47" fillId="4" borderId="16" xfId="1" applyNumberFormat="1" applyFont="1" applyFill="1" applyBorder="1" applyAlignment="1">
      <alignment horizontal="right" vertical="center"/>
    </xf>
    <xf numFmtId="0" fontId="0" fillId="0" borderId="16" xfId="0" applyBorder="1" applyAlignment="1">
      <alignment wrapText="1"/>
    </xf>
    <xf numFmtId="4" fontId="47" fillId="6" borderId="16" xfId="1" applyNumberFormat="1" applyFont="1" applyFill="1" applyBorder="1" applyAlignment="1">
      <alignment horizontal="right" vertical="center"/>
    </xf>
    <xf numFmtId="0" fontId="34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49" fontId="48" fillId="4" borderId="62" xfId="1" applyNumberFormat="1" applyFont="1" applyFill="1" applyBorder="1" applyAlignment="1">
      <alignment horizontal="left" vertical="center" wrapText="1"/>
    </xf>
    <xf numFmtId="166" fontId="48" fillId="4" borderId="16" xfId="1" applyNumberFormat="1" applyFont="1" applyFill="1" applyBorder="1" applyAlignment="1">
      <alignment horizontal="right" vertical="center"/>
    </xf>
    <xf numFmtId="0" fontId="41" fillId="4" borderId="0" xfId="1" applyFont="1" applyFill="1" applyAlignment="1">
      <alignment vertical="center"/>
    </xf>
    <xf numFmtId="0" fontId="33" fillId="0" borderId="33" xfId="0" applyFont="1" applyBorder="1" applyAlignment="1">
      <alignment horizontal="center"/>
    </xf>
    <xf numFmtId="0" fontId="34" fillId="0" borderId="33" xfId="0" applyFont="1" applyBorder="1"/>
    <xf numFmtId="2" fontId="33" fillId="0" borderId="33" xfId="0" applyNumberFormat="1" applyFont="1" applyBorder="1" applyAlignment="1">
      <alignment horizontal="center"/>
    </xf>
    <xf numFmtId="2" fontId="33" fillId="0" borderId="6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5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65" fontId="19" fillId="4" borderId="16" xfId="0" applyNumberFormat="1" applyFont="1" applyFill="1" applyBorder="1" applyAlignment="1">
      <alignment horizontal="center" vertical="top" wrapText="1"/>
    </xf>
    <xf numFmtId="49" fontId="19" fillId="4" borderId="16" xfId="0" applyNumberFormat="1" applyFont="1" applyFill="1" applyBorder="1" applyAlignment="1">
      <alignment horizontal="center" vertical="top" wrapText="1"/>
    </xf>
    <xf numFmtId="0" fontId="17" fillId="4" borderId="0" xfId="0" applyFont="1" applyFill="1" applyBorder="1" applyAlignment="1">
      <alignment horizontal="right" vertical="top"/>
    </xf>
    <xf numFmtId="0" fontId="18" fillId="4" borderId="0" xfId="0" applyFont="1" applyFill="1" applyBorder="1" applyAlignment="1">
      <alignment horizontal="center" vertical="top"/>
    </xf>
    <xf numFmtId="0" fontId="16" fillId="4" borderId="0" xfId="0" applyFont="1" applyFill="1" applyBorder="1" applyAlignment="1">
      <alignment horizontal="center" vertical="center"/>
    </xf>
    <xf numFmtId="165" fontId="40" fillId="4" borderId="16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center" vertical="top" wrapText="1"/>
    </xf>
    <xf numFmtId="166" fontId="19" fillId="4" borderId="16" xfId="0" applyNumberFormat="1" applyFont="1" applyFill="1" applyBorder="1" applyAlignment="1">
      <alignment horizontal="center" vertical="top" wrapText="1"/>
    </xf>
    <xf numFmtId="0" fontId="18" fillId="4" borderId="0" xfId="0" applyFont="1" applyFill="1" applyBorder="1" applyAlignment="1">
      <alignment horizontal="center" vertical="top" wrapText="1"/>
    </xf>
    <xf numFmtId="0" fontId="46" fillId="4" borderId="63" xfId="2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/>
    </xf>
    <xf numFmtId="0" fontId="34" fillId="0" borderId="0" xfId="3" applyFont="1" applyFill="1" applyAlignment="1">
      <alignment horizontal="right" vertical="center"/>
    </xf>
    <xf numFmtId="0" fontId="0" fillId="7" borderId="0" xfId="0" applyFill="1"/>
    <xf numFmtId="0" fontId="49" fillId="8" borderId="66" xfId="0" applyFont="1" applyFill="1" applyBorder="1" applyAlignment="1">
      <alignment horizontal="left" wrapText="1" indent="1"/>
    </xf>
    <xf numFmtId="0" fontId="49" fillId="8" borderId="67" xfId="0" applyFont="1" applyFill="1" applyBorder="1" applyAlignment="1">
      <alignment horizontal="left" wrapText="1" indent="1"/>
    </xf>
    <xf numFmtId="0" fontId="49" fillId="8" borderId="68" xfId="0" applyFont="1" applyFill="1" applyBorder="1" applyAlignment="1">
      <alignment horizontal="left" wrapText="1" indent="1"/>
    </xf>
    <xf numFmtId="0" fontId="49" fillId="9" borderId="66" xfId="0" applyFont="1" applyFill="1" applyBorder="1" applyAlignment="1">
      <alignment horizontal="left" wrapText="1" indent="1"/>
    </xf>
    <xf numFmtId="0" fontId="49" fillId="9" borderId="67" xfId="0" applyFont="1" applyFill="1" applyBorder="1" applyAlignment="1">
      <alignment horizontal="left" wrapText="1" indent="1"/>
    </xf>
    <xf numFmtId="0" fontId="49" fillId="9" borderId="68" xfId="0" applyFont="1" applyFill="1" applyBorder="1" applyAlignment="1">
      <alignment horizontal="left" wrapText="1" indent="1"/>
    </xf>
    <xf numFmtId="0" fontId="49" fillId="8" borderId="66" xfId="0" applyFont="1" applyFill="1" applyBorder="1" applyAlignment="1">
      <alignment horizontal="right" wrapText="1" indent="1"/>
    </xf>
    <xf numFmtId="0" fontId="49" fillId="8" borderId="67" xfId="0" applyFont="1" applyFill="1" applyBorder="1" applyAlignment="1">
      <alignment horizontal="right" wrapText="1" indent="1"/>
    </xf>
    <xf numFmtId="0" fontId="49" fillId="8" borderId="68" xfId="0" applyFont="1" applyFill="1" applyBorder="1" applyAlignment="1">
      <alignment horizontal="right" wrapText="1" indent="1"/>
    </xf>
    <xf numFmtId="0" fontId="49" fillId="9" borderId="66" xfId="0" applyFont="1" applyFill="1" applyBorder="1" applyAlignment="1">
      <alignment horizontal="right" wrapText="1" indent="1"/>
    </xf>
    <xf numFmtId="0" fontId="49" fillId="9" borderId="67" xfId="0" applyFont="1" applyFill="1" applyBorder="1" applyAlignment="1">
      <alignment horizontal="right" wrapText="1" indent="1"/>
    </xf>
    <xf numFmtId="0" fontId="49" fillId="9" borderId="68" xfId="0" applyFont="1" applyFill="1" applyBorder="1" applyAlignment="1">
      <alignment horizontal="right" wrapText="1" indent="1"/>
    </xf>
    <xf numFmtId="0" fontId="49" fillId="8" borderId="65" xfId="0" applyFont="1" applyFill="1" applyBorder="1" applyAlignment="1">
      <alignment horizontal="left" wrapText="1" indent="1"/>
    </xf>
    <xf numFmtId="0" fontId="49" fillId="8" borderId="65" xfId="0" applyFont="1" applyFill="1" applyBorder="1" applyAlignment="1">
      <alignment horizontal="right" wrapText="1" indent="1"/>
    </xf>
    <xf numFmtId="0" fontId="49" fillId="9" borderId="65" xfId="0" applyFont="1" applyFill="1" applyBorder="1" applyAlignment="1">
      <alignment horizontal="left" wrapText="1" indent="1"/>
    </xf>
  </cellXfs>
  <cellStyles count="4">
    <cellStyle name="Обычный" xfId="0" builtinId="0"/>
    <cellStyle name="Обычный 2" xfId="1"/>
    <cellStyle name="Обычный 3 2" xfId="2"/>
    <cellStyle name="Обычный 4" xfId="3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2"/>
  <sheetViews>
    <sheetView workbookViewId="0">
      <selection activeCell="E8" sqref="E8"/>
    </sheetView>
  </sheetViews>
  <sheetFormatPr defaultRowHeight="15"/>
  <cols>
    <col min="1" max="1" width="33" customWidth="1"/>
    <col min="2" max="2" width="69.28515625" customWidth="1"/>
    <col min="3" max="3" width="17.85546875" customWidth="1"/>
    <col min="4" max="4" width="22.85546875" customWidth="1"/>
    <col min="250" max="250" width="33" customWidth="1"/>
    <col min="251" max="251" width="74.140625" customWidth="1"/>
    <col min="252" max="252" width="17.85546875" customWidth="1"/>
    <col min="253" max="254" width="13.140625" customWidth="1"/>
    <col min="255" max="255" width="13.42578125" customWidth="1"/>
    <col min="256" max="256" width="10" bestFit="1" customWidth="1"/>
    <col min="506" max="506" width="33" customWidth="1"/>
    <col min="507" max="507" width="74.140625" customWidth="1"/>
    <col min="508" max="508" width="17.85546875" customWidth="1"/>
    <col min="509" max="510" width="13.140625" customWidth="1"/>
    <col min="511" max="511" width="13.42578125" customWidth="1"/>
    <col min="512" max="512" width="10" bestFit="1" customWidth="1"/>
    <col min="762" max="762" width="33" customWidth="1"/>
    <col min="763" max="763" width="74.140625" customWidth="1"/>
    <col min="764" max="764" width="17.85546875" customWidth="1"/>
    <col min="765" max="766" width="13.140625" customWidth="1"/>
    <col min="767" max="767" width="13.42578125" customWidth="1"/>
    <col min="768" max="768" width="10" bestFit="1" customWidth="1"/>
    <col min="1018" max="1018" width="33" customWidth="1"/>
    <col min="1019" max="1019" width="74.140625" customWidth="1"/>
    <col min="1020" max="1020" width="17.85546875" customWidth="1"/>
    <col min="1021" max="1022" width="13.140625" customWidth="1"/>
    <col min="1023" max="1023" width="13.42578125" customWidth="1"/>
    <col min="1024" max="1024" width="10" bestFit="1" customWidth="1"/>
    <col min="1274" max="1274" width="33" customWidth="1"/>
    <col min="1275" max="1275" width="74.140625" customWidth="1"/>
    <col min="1276" max="1276" width="17.85546875" customWidth="1"/>
    <col min="1277" max="1278" width="13.140625" customWidth="1"/>
    <col min="1279" max="1279" width="13.42578125" customWidth="1"/>
    <col min="1280" max="1280" width="10" bestFit="1" customWidth="1"/>
    <col min="1530" max="1530" width="33" customWidth="1"/>
    <col min="1531" max="1531" width="74.140625" customWidth="1"/>
    <col min="1532" max="1532" width="17.85546875" customWidth="1"/>
    <col min="1533" max="1534" width="13.140625" customWidth="1"/>
    <col min="1535" max="1535" width="13.42578125" customWidth="1"/>
    <col min="1536" max="1536" width="10" bestFit="1" customWidth="1"/>
    <col min="1786" max="1786" width="33" customWidth="1"/>
    <col min="1787" max="1787" width="74.140625" customWidth="1"/>
    <col min="1788" max="1788" width="17.85546875" customWidth="1"/>
    <col min="1789" max="1790" width="13.140625" customWidth="1"/>
    <col min="1791" max="1791" width="13.42578125" customWidth="1"/>
    <col min="1792" max="1792" width="10" bestFit="1" customWidth="1"/>
    <col min="2042" max="2042" width="33" customWidth="1"/>
    <col min="2043" max="2043" width="74.140625" customWidth="1"/>
    <col min="2044" max="2044" width="17.85546875" customWidth="1"/>
    <col min="2045" max="2046" width="13.140625" customWidth="1"/>
    <col min="2047" max="2047" width="13.42578125" customWidth="1"/>
    <col min="2048" max="2048" width="10" bestFit="1" customWidth="1"/>
    <col min="2298" max="2298" width="33" customWidth="1"/>
    <col min="2299" max="2299" width="74.140625" customWidth="1"/>
    <col min="2300" max="2300" width="17.85546875" customWidth="1"/>
    <col min="2301" max="2302" width="13.140625" customWidth="1"/>
    <col min="2303" max="2303" width="13.42578125" customWidth="1"/>
    <col min="2304" max="2304" width="10" bestFit="1" customWidth="1"/>
    <col min="2554" max="2554" width="33" customWidth="1"/>
    <col min="2555" max="2555" width="74.140625" customWidth="1"/>
    <col min="2556" max="2556" width="17.85546875" customWidth="1"/>
    <col min="2557" max="2558" width="13.140625" customWidth="1"/>
    <col min="2559" max="2559" width="13.42578125" customWidth="1"/>
    <col min="2560" max="2560" width="10" bestFit="1" customWidth="1"/>
    <col min="2810" max="2810" width="33" customWidth="1"/>
    <col min="2811" max="2811" width="74.140625" customWidth="1"/>
    <col min="2812" max="2812" width="17.85546875" customWidth="1"/>
    <col min="2813" max="2814" width="13.140625" customWidth="1"/>
    <col min="2815" max="2815" width="13.42578125" customWidth="1"/>
    <col min="2816" max="2816" width="10" bestFit="1" customWidth="1"/>
    <col min="3066" max="3066" width="33" customWidth="1"/>
    <col min="3067" max="3067" width="74.140625" customWidth="1"/>
    <col min="3068" max="3068" width="17.85546875" customWidth="1"/>
    <col min="3069" max="3070" width="13.140625" customWidth="1"/>
    <col min="3071" max="3071" width="13.42578125" customWidth="1"/>
    <col min="3072" max="3072" width="10" bestFit="1" customWidth="1"/>
    <col min="3322" max="3322" width="33" customWidth="1"/>
    <col min="3323" max="3323" width="74.140625" customWidth="1"/>
    <col min="3324" max="3324" width="17.85546875" customWidth="1"/>
    <col min="3325" max="3326" width="13.140625" customWidth="1"/>
    <col min="3327" max="3327" width="13.42578125" customWidth="1"/>
    <col min="3328" max="3328" width="10" bestFit="1" customWidth="1"/>
    <col min="3578" max="3578" width="33" customWidth="1"/>
    <col min="3579" max="3579" width="74.140625" customWidth="1"/>
    <col min="3580" max="3580" width="17.85546875" customWidth="1"/>
    <col min="3581" max="3582" width="13.140625" customWidth="1"/>
    <col min="3583" max="3583" width="13.42578125" customWidth="1"/>
    <col min="3584" max="3584" width="10" bestFit="1" customWidth="1"/>
    <col min="3834" max="3834" width="33" customWidth="1"/>
    <col min="3835" max="3835" width="74.140625" customWidth="1"/>
    <col min="3836" max="3836" width="17.85546875" customWidth="1"/>
    <col min="3837" max="3838" width="13.140625" customWidth="1"/>
    <col min="3839" max="3839" width="13.42578125" customWidth="1"/>
    <col min="3840" max="3840" width="10" bestFit="1" customWidth="1"/>
    <col min="4090" max="4090" width="33" customWidth="1"/>
    <col min="4091" max="4091" width="74.140625" customWidth="1"/>
    <col min="4092" max="4092" width="17.85546875" customWidth="1"/>
    <col min="4093" max="4094" width="13.140625" customWidth="1"/>
    <col min="4095" max="4095" width="13.42578125" customWidth="1"/>
    <col min="4096" max="4096" width="10" bestFit="1" customWidth="1"/>
    <col min="4346" max="4346" width="33" customWidth="1"/>
    <col min="4347" max="4347" width="74.140625" customWidth="1"/>
    <col min="4348" max="4348" width="17.85546875" customWidth="1"/>
    <col min="4349" max="4350" width="13.140625" customWidth="1"/>
    <col min="4351" max="4351" width="13.42578125" customWidth="1"/>
    <col min="4352" max="4352" width="10" bestFit="1" customWidth="1"/>
    <col min="4602" max="4602" width="33" customWidth="1"/>
    <col min="4603" max="4603" width="74.140625" customWidth="1"/>
    <col min="4604" max="4604" width="17.85546875" customWidth="1"/>
    <col min="4605" max="4606" width="13.140625" customWidth="1"/>
    <col min="4607" max="4607" width="13.42578125" customWidth="1"/>
    <col min="4608" max="4608" width="10" bestFit="1" customWidth="1"/>
    <col min="4858" max="4858" width="33" customWidth="1"/>
    <col min="4859" max="4859" width="74.140625" customWidth="1"/>
    <col min="4860" max="4860" width="17.85546875" customWidth="1"/>
    <col min="4861" max="4862" width="13.140625" customWidth="1"/>
    <col min="4863" max="4863" width="13.42578125" customWidth="1"/>
    <col min="4864" max="4864" width="10" bestFit="1" customWidth="1"/>
    <col min="5114" max="5114" width="33" customWidth="1"/>
    <col min="5115" max="5115" width="74.140625" customWidth="1"/>
    <col min="5116" max="5116" width="17.85546875" customWidth="1"/>
    <col min="5117" max="5118" width="13.140625" customWidth="1"/>
    <col min="5119" max="5119" width="13.42578125" customWidth="1"/>
    <col min="5120" max="5120" width="10" bestFit="1" customWidth="1"/>
    <col min="5370" max="5370" width="33" customWidth="1"/>
    <col min="5371" max="5371" width="74.140625" customWidth="1"/>
    <col min="5372" max="5372" width="17.85546875" customWidth="1"/>
    <col min="5373" max="5374" width="13.140625" customWidth="1"/>
    <col min="5375" max="5375" width="13.42578125" customWidth="1"/>
    <col min="5376" max="5376" width="10" bestFit="1" customWidth="1"/>
    <col min="5626" max="5626" width="33" customWidth="1"/>
    <col min="5627" max="5627" width="74.140625" customWidth="1"/>
    <col min="5628" max="5628" width="17.85546875" customWidth="1"/>
    <col min="5629" max="5630" width="13.140625" customWidth="1"/>
    <col min="5631" max="5631" width="13.42578125" customWidth="1"/>
    <col min="5632" max="5632" width="10" bestFit="1" customWidth="1"/>
    <col min="5882" max="5882" width="33" customWidth="1"/>
    <col min="5883" max="5883" width="74.140625" customWidth="1"/>
    <col min="5884" max="5884" width="17.85546875" customWidth="1"/>
    <col min="5885" max="5886" width="13.140625" customWidth="1"/>
    <col min="5887" max="5887" width="13.42578125" customWidth="1"/>
    <col min="5888" max="5888" width="10" bestFit="1" customWidth="1"/>
    <col min="6138" max="6138" width="33" customWidth="1"/>
    <col min="6139" max="6139" width="74.140625" customWidth="1"/>
    <col min="6140" max="6140" width="17.85546875" customWidth="1"/>
    <col min="6141" max="6142" width="13.140625" customWidth="1"/>
    <col min="6143" max="6143" width="13.42578125" customWidth="1"/>
    <col min="6144" max="6144" width="10" bestFit="1" customWidth="1"/>
    <col min="6394" max="6394" width="33" customWidth="1"/>
    <col min="6395" max="6395" width="74.140625" customWidth="1"/>
    <col min="6396" max="6396" width="17.85546875" customWidth="1"/>
    <col min="6397" max="6398" width="13.140625" customWidth="1"/>
    <col min="6399" max="6399" width="13.42578125" customWidth="1"/>
    <col min="6400" max="6400" width="10" bestFit="1" customWidth="1"/>
    <col min="6650" max="6650" width="33" customWidth="1"/>
    <col min="6651" max="6651" width="74.140625" customWidth="1"/>
    <col min="6652" max="6652" width="17.85546875" customWidth="1"/>
    <col min="6653" max="6654" width="13.140625" customWidth="1"/>
    <col min="6655" max="6655" width="13.42578125" customWidth="1"/>
    <col min="6656" max="6656" width="10" bestFit="1" customWidth="1"/>
    <col min="6906" max="6906" width="33" customWidth="1"/>
    <col min="6907" max="6907" width="74.140625" customWidth="1"/>
    <col min="6908" max="6908" width="17.85546875" customWidth="1"/>
    <col min="6909" max="6910" width="13.140625" customWidth="1"/>
    <col min="6911" max="6911" width="13.42578125" customWidth="1"/>
    <col min="6912" max="6912" width="10" bestFit="1" customWidth="1"/>
    <col min="7162" max="7162" width="33" customWidth="1"/>
    <col min="7163" max="7163" width="74.140625" customWidth="1"/>
    <col min="7164" max="7164" width="17.85546875" customWidth="1"/>
    <col min="7165" max="7166" width="13.140625" customWidth="1"/>
    <col min="7167" max="7167" width="13.42578125" customWidth="1"/>
    <col min="7168" max="7168" width="10" bestFit="1" customWidth="1"/>
    <col min="7418" max="7418" width="33" customWidth="1"/>
    <col min="7419" max="7419" width="74.140625" customWidth="1"/>
    <col min="7420" max="7420" width="17.85546875" customWidth="1"/>
    <col min="7421" max="7422" width="13.140625" customWidth="1"/>
    <col min="7423" max="7423" width="13.42578125" customWidth="1"/>
    <col min="7424" max="7424" width="10" bestFit="1" customWidth="1"/>
    <col min="7674" max="7674" width="33" customWidth="1"/>
    <col min="7675" max="7675" width="74.140625" customWidth="1"/>
    <col min="7676" max="7676" width="17.85546875" customWidth="1"/>
    <col min="7677" max="7678" width="13.140625" customWidth="1"/>
    <col min="7679" max="7679" width="13.42578125" customWidth="1"/>
    <col min="7680" max="7680" width="10" bestFit="1" customWidth="1"/>
    <col min="7930" max="7930" width="33" customWidth="1"/>
    <col min="7931" max="7931" width="74.140625" customWidth="1"/>
    <col min="7932" max="7932" width="17.85546875" customWidth="1"/>
    <col min="7933" max="7934" width="13.140625" customWidth="1"/>
    <col min="7935" max="7935" width="13.42578125" customWidth="1"/>
    <col min="7936" max="7936" width="10" bestFit="1" customWidth="1"/>
    <col min="8186" max="8186" width="33" customWidth="1"/>
    <col min="8187" max="8187" width="74.140625" customWidth="1"/>
    <col min="8188" max="8188" width="17.85546875" customWidth="1"/>
    <col min="8189" max="8190" width="13.140625" customWidth="1"/>
    <col min="8191" max="8191" width="13.42578125" customWidth="1"/>
    <col min="8192" max="8192" width="10" bestFit="1" customWidth="1"/>
    <col min="8442" max="8442" width="33" customWidth="1"/>
    <col min="8443" max="8443" width="74.140625" customWidth="1"/>
    <col min="8444" max="8444" width="17.85546875" customWidth="1"/>
    <col min="8445" max="8446" width="13.140625" customWidth="1"/>
    <col min="8447" max="8447" width="13.42578125" customWidth="1"/>
    <col min="8448" max="8448" width="10" bestFit="1" customWidth="1"/>
    <col min="8698" max="8698" width="33" customWidth="1"/>
    <col min="8699" max="8699" width="74.140625" customWidth="1"/>
    <col min="8700" max="8700" width="17.85546875" customWidth="1"/>
    <col min="8701" max="8702" width="13.140625" customWidth="1"/>
    <col min="8703" max="8703" width="13.42578125" customWidth="1"/>
    <col min="8704" max="8704" width="10" bestFit="1" customWidth="1"/>
    <col min="8954" max="8954" width="33" customWidth="1"/>
    <col min="8955" max="8955" width="74.140625" customWidth="1"/>
    <col min="8956" max="8956" width="17.85546875" customWidth="1"/>
    <col min="8957" max="8958" width="13.140625" customWidth="1"/>
    <col min="8959" max="8959" width="13.42578125" customWidth="1"/>
    <col min="8960" max="8960" width="10" bestFit="1" customWidth="1"/>
    <col min="9210" max="9210" width="33" customWidth="1"/>
    <col min="9211" max="9211" width="74.140625" customWidth="1"/>
    <col min="9212" max="9212" width="17.85546875" customWidth="1"/>
    <col min="9213" max="9214" width="13.140625" customWidth="1"/>
    <col min="9215" max="9215" width="13.42578125" customWidth="1"/>
    <col min="9216" max="9216" width="10" bestFit="1" customWidth="1"/>
    <col min="9466" max="9466" width="33" customWidth="1"/>
    <col min="9467" max="9467" width="74.140625" customWidth="1"/>
    <col min="9468" max="9468" width="17.85546875" customWidth="1"/>
    <col min="9469" max="9470" width="13.140625" customWidth="1"/>
    <col min="9471" max="9471" width="13.42578125" customWidth="1"/>
    <col min="9472" max="9472" width="10" bestFit="1" customWidth="1"/>
    <col min="9722" max="9722" width="33" customWidth="1"/>
    <col min="9723" max="9723" width="74.140625" customWidth="1"/>
    <col min="9724" max="9724" width="17.85546875" customWidth="1"/>
    <col min="9725" max="9726" width="13.140625" customWidth="1"/>
    <col min="9727" max="9727" width="13.42578125" customWidth="1"/>
    <col min="9728" max="9728" width="10" bestFit="1" customWidth="1"/>
    <col min="9978" max="9978" width="33" customWidth="1"/>
    <col min="9979" max="9979" width="74.140625" customWidth="1"/>
    <col min="9980" max="9980" width="17.85546875" customWidth="1"/>
    <col min="9981" max="9982" width="13.140625" customWidth="1"/>
    <col min="9983" max="9983" width="13.42578125" customWidth="1"/>
    <col min="9984" max="9984" width="10" bestFit="1" customWidth="1"/>
    <col min="10234" max="10234" width="33" customWidth="1"/>
    <col min="10235" max="10235" width="74.140625" customWidth="1"/>
    <col min="10236" max="10236" width="17.85546875" customWidth="1"/>
    <col min="10237" max="10238" width="13.140625" customWidth="1"/>
    <col min="10239" max="10239" width="13.42578125" customWidth="1"/>
    <col min="10240" max="10240" width="10" bestFit="1" customWidth="1"/>
    <col min="10490" max="10490" width="33" customWidth="1"/>
    <col min="10491" max="10491" width="74.140625" customWidth="1"/>
    <col min="10492" max="10492" width="17.85546875" customWidth="1"/>
    <col min="10493" max="10494" width="13.140625" customWidth="1"/>
    <col min="10495" max="10495" width="13.42578125" customWidth="1"/>
    <col min="10496" max="10496" width="10" bestFit="1" customWidth="1"/>
    <col min="10746" max="10746" width="33" customWidth="1"/>
    <col min="10747" max="10747" width="74.140625" customWidth="1"/>
    <col min="10748" max="10748" width="17.85546875" customWidth="1"/>
    <col min="10749" max="10750" width="13.140625" customWidth="1"/>
    <col min="10751" max="10751" width="13.42578125" customWidth="1"/>
    <col min="10752" max="10752" width="10" bestFit="1" customWidth="1"/>
    <col min="11002" max="11002" width="33" customWidth="1"/>
    <col min="11003" max="11003" width="74.140625" customWidth="1"/>
    <col min="11004" max="11004" width="17.85546875" customWidth="1"/>
    <col min="11005" max="11006" width="13.140625" customWidth="1"/>
    <col min="11007" max="11007" width="13.42578125" customWidth="1"/>
    <col min="11008" max="11008" width="10" bestFit="1" customWidth="1"/>
    <col min="11258" max="11258" width="33" customWidth="1"/>
    <col min="11259" max="11259" width="74.140625" customWidth="1"/>
    <col min="11260" max="11260" width="17.85546875" customWidth="1"/>
    <col min="11261" max="11262" width="13.140625" customWidth="1"/>
    <col min="11263" max="11263" width="13.42578125" customWidth="1"/>
    <col min="11264" max="11264" width="10" bestFit="1" customWidth="1"/>
    <col min="11514" max="11514" width="33" customWidth="1"/>
    <col min="11515" max="11515" width="74.140625" customWidth="1"/>
    <col min="11516" max="11516" width="17.85546875" customWidth="1"/>
    <col min="11517" max="11518" width="13.140625" customWidth="1"/>
    <col min="11519" max="11519" width="13.42578125" customWidth="1"/>
    <col min="11520" max="11520" width="10" bestFit="1" customWidth="1"/>
    <col min="11770" max="11770" width="33" customWidth="1"/>
    <col min="11771" max="11771" width="74.140625" customWidth="1"/>
    <col min="11772" max="11772" width="17.85546875" customWidth="1"/>
    <col min="11773" max="11774" width="13.140625" customWidth="1"/>
    <col min="11775" max="11775" width="13.42578125" customWidth="1"/>
    <col min="11776" max="11776" width="10" bestFit="1" customWidth="1"/>
    <col min="12026" max="12026" width="33" customWidth="1"/>
    <col min="12027" max="12027" width="74.140625" customWidth="1"/>
    <col min="12028" max="12028" width="17.85546875" customWidth="1"/>
    <col min="12029" max="12030" width="13.140625" customWidth="1"/>
    <col min="12031" max="12031" width="13.42578125" customWidth="1"/>
    <col min="12032" max="12032" width="10" bestFit="1" customWidth="1"/>
    <col min="12282" max="12282" width="33" customWidth="1"/>
    <col min="12283" max="12283" width="74.140625" customWidth="1"/>
    <col min="12284" max="12284" width="17.85546875" customWidth="1"/>
    <col min="12285" max="12286" width="13.140625" customWidth="1"/>
    <col min="12287" max="12287" width="13.42578125" customWidth="1"/>
    <col min="12288" max="12288" width="10" bestFit="1" customWidth="1"/>
    <col min="12538" max="12538" width="33" customWidth="1"/>
    <col min="12539" max="12539" width="74.140625" customWidth="1"/>
    <col min="12540" max="12540" width="17.85546875" customWidth="1"/>
    <col min="12541" max="12542" width="13.140625" customWidth="1"/>
    <col min="12543" max="12543" width="13.42578125" customWidth="1"/>
    <col min="12544" max="12544" width="10" bestFit="1" customWidth="1"/>
    <col min="12794" max="12794" width="33" customWidth="1"/>
    <col min="12795" max="12795" width="74.140625" customWidth="1"/>
    <col min="12796" max="12796" width="17.85546875" customWidth="1"/>
    <col min="12797" max="12798" width="13.140625" customWidth="1"/>
    <col min="12799" max="12799" width="13.42578125" customWidth="1"/>
    <col min="12800" max="12800" width="10" bestFit="1" customWidth="1"/>
    <col min="13050" max="13050" width="33" customWidth="1"/>
    <col min="13051" max="13051" width="74.140625" customWidth="1"/>
    <col min="13052" max="13052" width="17.85546875" customWidth="1"/>
    <col min="13053" max="13054" width="13.140625" customWidth="1"/>
    <col min="13055" max="13055" width="13.42578125" customWidth="1"/>
    <col min="13056" max="13056" width="10" bestFit="1" customWidth="1"/>
    <col min="13306" max="13306" width="33" customWidth="1"/>
    <col min="13307" max="13307" width="74.140625" customWidth="1"/>
    <col min="13308" max="13308" width="17.85546875" customWidth="1"/>
    <col min="13309" max="13310" width="13.140625" customWidth="1"/>
    <col min="13311" max="13311" width="13.42578125" customWidth="1"/>
    <col min="13312" max="13312" width="10" bestFit="1" customWidth="1"/>
    <col min="13562" max="13562" width="33" customWidth="1"/>
    <col min="13563" max="13563" width="74.140625" customWidth="1"/>
    <col min="13564" max="13564" width="17.85546875" customWidth="1"/>
    <col min="13565" max="13566" width="13.140625" customWidth="1"/>
    <col min="13567" max="13567" width="13.42578125" customWidth="1"/>
    <col min="13568" max="13568" width="10" bestFit="1" customWidth="1"/>
    <col min="13818" max="13818" width="33" customWidth="1"/>
    <col min="13819" max="13819" width="74.140625" customWidth="1"/>
    <col min="13820" max="13820" width="17.85546875" customWidth="1"/>
    <col min="13821" max="13822" width="13.140625" customWidth="1"/>
    <col min="13823" max="13823" width="13.42578125" customWidth="1"/>
    <col min="13824" max="13824" width="10" bestFit="1" customWidth="1"/>
    <col min="14074" max="14074" width="33" customWidth="1"/>
    <col min="14075" max="14075" width="74.140625" customWidth="1"/>
    <col min="14076" max="14076" width="17.85546875" customWidth="1"/>
    <col min="14077" max="14078" width="13.140625" customWidth="1"/>
    <col min="14079" max="14079" width="13.42578125" customWidth="1"/>
    <col min="14080" max="14080" width="10" bestFit="1" customWidth="1"/>
    <col min="14330" max="14330" width="33" customWidth="1"/>
    <col min="14331" max="14331" width="74.140625" customWidth="1"/>
    <col min="14332" max="14332" width="17.85546875" customWidth="1"/>
    <col min="14333" max="14334" width="13.140625" customWidth="1"/>
    <col min="14335" max="14335" width="13.42578125" customWidth="1"/>
    <col min="14336" max="14336" width="10" bestFit="1" customWidth="1"/>
    <col min="14586" max="14586" width="33" customWidth="1"/>
    <col min="14587" max="14587" width="74.140625" customWidth="1"/>
    <col min="14588" max="14588" width="17.85546875" customWidth="1"/>
    <col min="14589" max="14590" width="13.140625" customWidth="1"/>
    <col min="14591" max="14591" width="13.42578125" customWidth="1"/>
    <col min="14592" max="14592" width="10" bestFit="1" customWidth="1"/>
    <col min="14842" max="14842" width="33" customWidth="1"/>
    <col min="14843" max="14843" width="74.140625" customWidth="1"/>
    <col min="14844" max="14844" width="17.85546875" customWidth="1"/>
    <col min="14845" max="14846" width="13.140625" customWidth="1"/>
    <col min="14847" max="14847" width="13.42578125" customWidth="1"/>
    <col min="14848" max="14848" width="10" bestFit="1" customWidth="1"/>
    <col min="15098" max="15098" width="33" customWidth="1"/>
    <col min="15099" max="15099" width="74.140625" customWidth="1"/>
    <col min="15100" max="15100" width="17.85546875" customWidth="1"/>
    <col min="15101" max="15102" width="13.140625" customWidth="1"/>
    <col min="15103" max="15103" width="13.42578125" customWidth="1"/>
    <col min="15104" max="15104" width="10" bestFit="1" customWidth="1"/>
    <col min="15354" max="15354" width="33" customWidth="1"/>
    <col min="15355" max="15355" width="74.140625" customWidth="1"/>
    <col min="15356" max="15356" width="17.85546875" customWidth="1"/>
    <col min="15357" max="15358" width="13.140625" customWidth="1"/>
    <col min="15359" max="15359" width="13.42578125" customWidth="1"/>
    <col min="15360" max="15360" width="10" bestFit="1" customWidth="1"/>
    <col min="15610" max="15610" width="33" customWidth="1"/>
    <col min="15611" max="15611" width="74.140625" customWidth="1"/>
    <col min="15612" max="15612" width="17.85546875" customWidth="1"/>
    <col min="15613" max="15614" width="13.140625" customWidth="1"/>
    <col min="15615" max="15615" width="13.42578125" customWidth="1"/>
    <col min="15616" max="15616" width="10" bestFit="1" customWidth="1"/>
    <col min="15866" max="15866" width="33" customWidth="1"/>
    <col min="15867" max="15867" width="74.140625" customWidth="1"/>
    <col min="15868" max="15868" width="17.85546875" customWidth="1"/>
    <col min="15869" max="15870" width="13.140625" customWidth="1"/>
    <col min="15871" max="15871" width="13.42578125" customWidth="1"/>
    <col min="15872" max="15872" width="10" bestFit="1" customWidth="1"/>
    <col min="16122" max="16122" width="33" customWidth="1"/>
    <col min="16123" max="16123" width="74.140625" customWidth="1"/>
    <col min="16124" max="16124" width="17.85546875" customWidth="1"/>
    <col min="16125" max="16126" width="13.140625" customWidth="1"/>
    <col min="16127" max="16127" width="13.42578125" customWidth="1"/>
    <col min="16128" max="16128" width="10" bestFit="1" customWidth="1"/>
  </cols>
  <sheetData>
    <row r="1" spans="1:4" ht="15.75" thickBot="1">
      <c r="A1" s="301" t="s">
        <v>428</v>
      </c>
      <c r="B1" s="301"/>
      <c r="C1" s="301"/>
      <c r="D1" s="301"/>
    </row>
    <row r="2" spans="1:4" ht="15.75" thickBot="1">
      <c r="A2" s="345" t="s">
        <v>707</v>
      </c>
      <c r="B2" s="346"/>
      <c r="C2" s="346"/>
      <c r="D2" s="347"/>
    </row>
    <row r="3" spans="1:4" ht="15.75" thickBot="1">
      <c r="A3" s="348" t="s">
        <v>708</v>
      </c>
      <c r="B3" s="349"/>
      <c r="C3" s="349"/>
      <c r="D3" s="350"/>
    </row>
    <row r="4" spans="1:4" ht="15.75" thickBot="1">
      <c r="A4" s="345" t="s">
        <v>709</v>
      </c>
      <c r="B4" s="346"/>
      <c r="C4" s="346"/>
      <c r="D4" s="347"/>
    </row>
    <row r="5" spans="1:4">
      <c r="A5" s="301"/>
      <c r="B5" s="301"/>
      <c r="C5" s="301"/>
      <c r="D5" s="301"/>
    </row>
    <row r="6" spans="1:4">
      <c r="A6" s="146"/>
      <c r="B6" s="301"/>
      <c r="C6" s="301"/>
      <c r="D6" s="301"/>
    </row>
    <row r="7" spans="1:4">
      <c r="A7" s="146"/>
      <c r="B7" s="146"/>
      <c r="C7" s="301"/>
      <c r="D7" s="301"/>
    </row>
    <row r="8" spans="1:4">
      <c r="B8" s="301"/>
      <c r="C8" s="301"/>
      <c r="D8" s="301"/>
    </row>
    <row r="10" spans="1:4" s="4" customFormat="1" ht="20.25">
      <c r="A10" s="302" t="s">
        <v>429</v>
      </c>
      <c r="B10" s="302"/>
      <c r="C10" s="302"/>
      <c r="D10" s="302"/>
    </row>
    <row r="11" spans="1:4" s="4" customFormat="1" ht="20.25">
      <c r="A11" s="302" t="s">
        <v>569</v>
      </c>
      <c r="B11" s="302"/>
      <c r="C11" s="302"/>
      <c r="D11" s="302"/>
    </row>
    <row r="12" spans="1:4" s="4" customFormat="1" ht="20.25">
      <c r="A12" s="302" t="s">
        <v>430</v>
      </c>
      <c r="B12" s="302"/>
      <c r="C12" s="302"/>
      <c r="D12" s="302"/>
    </row>
    <row r="13" spans="1:4" ht="20.25">
      <c r="A13" s="302" t="s">
        <v>670</v>
      </c>
      <c r="B13" s="302"/>
      <c r="C13" s="302"/>
      <c r="D13" s="302"/>
    </row>
    <row r="14" spans="1:4" ht="11.45" customHeight="1" thickBot="1"/>
    <row r="15" spans="1:4" s="6" customFormat="1" ht="18.75" customHeight="1">
      <c r="A15" s="5" t="s">
        <v>344</v>
      </c>
      <c r="B15" s="5" t="s">
        <v>431</v>
      </c>
      <c r="C15" s="150" t="s">
        <v>432</v>
      </c>
      <c r="D15" s="168" t="s">
        <v>683</v>
      </c>
    </row>
    <row r="16" spans="1:4" s="6" customFormat="1" ht="19.5" thickBot="1">
      <c r="A16" s="7" t="s">
        <v>346</v>
      </c>
      <c r="B16" s="7"/>
      <c r="C16" s="151" t="s">
        <v>6</v>
      </c>
      <c r="D16" s="297" t="s">
        <v>6</v>
      </c>
    </row>
    <row r="17" spans="1:4" s="6" customFormat="1" ht="19.5" hidden="1" customHeight="1" thickBot="1">
      <c r="A17" s="8" t="s">
        <v>433</v>
      </c>
      <c r="B17" s="9" t="s">
        <v>434</v>
      </c>
      <c r="C17" s="152">
        <v>1800</v>
      </c>
      <c r="D17" s="298"/>
    </row>
    <row r="18" spans="1:4" s="10" customFormat="1" ht="18.75">
      <c r="A18" s="8" t="s">
        <v>433</v>
      </c>
      <c r="B18" s="9" t="s">
        <v>434</v>
      </c>
      <c r="C18" s="153">
        <v>0</v>
      </c>
      <c r="D18" s="299">
        <v>0</v>
      </c>
    </row>
    <row r="19" spans="1:4" s="6" customFormat="1" ht="19.5" hidden="1" customHeight="1" thickBot="1">
      <c r="A19" s="8" t="s">
        <v>435</v>
      </c>
      <c r="B19" s="11" t="s">
        <v>436</v>
      </c>
      <c r="C19" s="154"/>
      <c r="D19" s="299"/>
    </row>
    <row r="20" spans="1:4" s="12" customFormat="1" ht="19.5" hidden="1" customHeight="1" thickBot="1">
      <c r="A20" s="8" t="s">
        <v>433</v>
      </c>
      <c r="B20" s="9" t="s">
        <v>434</v>
      </c>
      <c r="C20" s="152"/>
      <c r="D20" s="299"/>
    </row>
    <row r="21" spans="1:4" s="12" customFormat="1" ht="19.5" hidden="1" customHeight="1" thickBot="1">
      <c r="A21" s="8" t="s">
        <v>435</v>
      </c>
      <c r="B21" s="11" t="s">
        <v>436</v>
      </c>
      <c r="C21" s="154"/>
      <c r="D21" s="299"/>
    </row>
    <row r="22" spans="1:4" s="12" customFormat="1" ht="19.5" hidden="1" customHeight="1" thickBot="1">
      <c r="A22" s="8" t="s">
        <v>433</v>
      </c>
      <c r="B22" s="9" t="s">
        <v>434</v>
      </c>
      <c r="C22" s="152"/>
      <c r="D22" s="299"/>
    </row>
    <row r="23" spans="1:4" s="12" customFormat="1" ht="19.5" hidden="1" customHeight="1" thickBot="1">
      <c r="A23" s="8" t="s">
        <v>435</v>
      </c>
      <c r="B23" s="11" t="s">
        <v>436</v>
      </c>
      <c r="C23" s="154"/>
      <c r="D23" s="299"/>
    </row>
    <row r="24" spans="1:4" s="12" customFormat="1" ht="19.5" hidden="1" customHeight="1" thickBot="1">
      <c r="A24" s="8" t="s">
        <v>433</v>
      </c>
      <c r="B24" s="9" t="s">
        <v>434</v>
      </c>
      <c r="C24" s="152"/>
      <c r="D24" s="299"/>
    </row>
    <row r="25" spans="1:4" s="12" customFormat="1" ht="19.5" hidden="1" customHeight="1" thickBot="1">
      <c r="A25" s="8" t="s">
        <v>435</v>
      </c>
      <c r="B25" s="11" t="s">
        <v>436</v>
      </c>
      <c r="C25" s="154"/>
      <c r="D25" s="299"/>
    </row>
    <row r="26" spans="1:4" s="12" customFormat="1" ht="19.5" hidden="1" customHeight="1" thickBot="1">
      <c r="A26" s="8" t="s">
        <v>433</v>
      </c>
      <c r="B26" s="9" t="s">
        <v>434</v>
      </c>
      <c r="C26" s="152"/>
      <c r="D26" s="299"/>
    </row>
    <row r="27" spans="1:4" s="12" customFormat="1" ht="19.5" hidden="1" customHeight="1" thickBot="1">
      <c r="A27" s="8" t="s">
        <v>435</v>
      </c>
      <c r="B27" s="11" t="s">
        <v>436</v>
      </c>
      <c r="C27" s="154"/>
      <c r="D27" s="299"/>
    </row>
    <row r="28" spans="1:4" s="12" customFormat="1" ht="19.5" hidden="1" customHeight="1" thickBot="1">
      <c r="A28" s="8" t="s">
        <v>433</v>
      </c>
      <c r="B28" s="9" t="s">
        <v>434</v>
      </c>
      <c r="C28" s="152"/>
      <c r="D28" s="299"/>
    </row>
    <row r="29" spans="1:4" s="12" customFormat="1" ht="33">
      <c r="A29" s="8" t="s">
        <v>435</v>
      </c>
      <c r="B29" s="11" t="s">
        <v>436</v>
      </c>
      <c r="C29" s="154">
        <v>63.2</v>
      </c>
      <c r="D29" s="299">
        <v>-620.6</v>
      </c>
    </row>
    <row r="30" spans="1:4" s="15" customFormat="1" ht="19.5" thickBot="1">
      <c r="A30" s="13"/>
      <c r="B30" s="14" t="s">
        <v>437</v>
      </c>
      <c r="C30" s="155">
        <f>C18+C29</f>
        <v>63.2</v>
      </c>
      <c r="D30" s="300">
        <f>D29</f>
        <v>-620.6</v>
      </c>
    </row>
    <row r="31" spans="1:4" s="4" customFormat="1" ht="12.75">
      <c r="A31" s="16"/>
      <c r="B31" s="16"/>
      <c r="C31" s="17"/>
    </row>
    <row r="32" spans="1:4">
      <c r="A32" s="1"/>
      <c r="B32" s="1"/>
      <c r="C32" s="19"/>
    </row>
    <row r="33" spans="1:3" s="4" customFormat="1" ht="12.75">
      <c r="A33" s="3"/>
      <c r="B33" s="3"/>
      <c r="C33" s="18"/>
    </row>
    <row r="34" spans="1:3">
      <c r="A34" s="1"/>
      <c r="B34" s="1"/>
      <c r="C34" s="19"/>
    </row>
    <row r="35" spans="1:3">
      <c r="A35" s="1"/>
      <c r="B35" s="1"/>
      <c r="C35" s="19"/>
    </row>
    <row r="36" spans="1:3" s="4" customFormat="1" ht="12.75">
      <c r="A36" s="3"/>
      <c r="B36" s="3"/>
      <c r="C36" s="18"/>
    </row>
    <row r="37" spans="1:3" s="4" customFormat="1" ht="12.75">
      <c r="A37" s="3"/>
      <c r="B37" s="3"/>
      <c r="C37" s="18"/>
    </row>
    <row r="38" spans="1:3" s="4" customFormat="1" ht="16.5">
      <c r="A38" s="20"/>
      <c r="B38" s="21"/>
      <c r="C38" s="22"/>
    </row>
    <row r="39" spans="1:3" s="4" customFormat="1" ht="16.5">
      <c r="A39" s="23"/>
      <c r="B39" s="21"/>
      <c r="C39" s="22"/>
    </row>
    <row r="40" spans="1:3" s="4" customFormat="1" ht="12.75">
      <c r="A40" s="3"/>
      <c r="B40" s="3"/>
      <c r="C40" s="18"/>
    </row>
    <row r="41" spans="1:3" s="4" customFormat="1" ht="15.75">
      <c r="A41" s="3"/>
      <c r="B41" s="24"/>
      <c r="C41" s="18"/>
    </row>
    <row r="42" spans="1:3" s="4" customFormat="1" ht="15.75">
      <c r="A42" s="3"/>
      <c r="B42" s="3"/>
      <c r="C42" s="25"/>
    </row>
    <row r="43" spans="1:3" s="4" customFormat="1" ht="12.75">
      <c r="A43" s="3"/>
      <c r="B43" s="3"/>
      <c r="C43" s="18"/>
    </row>
    <row r="44" spans="1:3" s="4" customFormat="1" ht="15.75">
      <c r="A44" s="26"/>
      <c r="B44" s="27"/>
      <c r="C44" s="2"/>
    </row>
    <row r="45" spans="1:3" s="4" customFormat="1">
      <c r="A45" s="1"/>
      <c r="B45" s="28"/>
      <c r="C45" s="19"/>
    </row>
    <row r="46" spans="1:3" s="4" customFormat="1">
      <c r="A46" s="29"/>
      <c r="B46" s="29"/>
      <c r="C46" s="30"/>
    </row>
    <row r="47" spans="1:3" s="4" customFormat="1">
      <c r="A47" s="29"/>
      <c r="B47" s="29"/>
      <c r="C47" s="30"/>
    </row>
    <row r="48" spans="1:3" s="4" customFormat="1">
      <c r="A48" s="29"/>
      <c r="B48" s="29"/>
      <c r="C48" s="30"/>
    </row>
    <row r="49" spans="1:3" s="4" customFormat="1">
      <c r="A49" s="29"/>
      <c r="B49" s="29"/>
      <c r="C49" s="3"/>
    </row>
    <row r="50" spans="1:3" s="4" customFormat="1">
      <c r="A50" s="29"/>
      <c r="B50" s="29"/>
      <c r="C50" s="30"/>
    </row>
    <row r="51" spans="1:3" s="4" customFormat="1">
      <c r="A51" s="29"/>
      <c r="B51" s="29"/>
      <c r="C51" s="30"/>
    </row>
    <row r="52" spans="1:3" s="4" customFormat="1">
      <c r="A52" s="29"/>
      <c r="B52" s="29"/>
      <c r="C52" s="30"/>
    </row>
    <row r="53" spans="1:3" s="4" customFormat="1">
      <c r="A53" s="29"/>
      <c r="B53" s="29"/>
      <c r="C53" s="30"/>
    </row>
    <row r="54" spans="1:3" s="4" customFormat="1">
      <c r="A54" s="29"/>
      <c r="B54" s="29"/>
      <c r="C54" s="30"/>
    </row>
    <row r="55" spans="1:3" s="4" customFormat="1">
      <c r="A55" s="29"/>
      <c r="B55" s="29"/>
      <c r="C55" s="30"/>
    </row>
    <row r="56" spans="1:3" s="4" customFormat="1">
      <c r="A56" s="29"/>
      <c r="B56" s="29"/>
      <c r="C56" s="30"/>
    </row>
    <row r="57" spans="1:3" s="4" customFormat="1">
      <c r="A57" s="29"/>
      <c r="B57" s="29"/>
      <c r="C57" s="30"/>
    </row>
    <row r="58" spans="1:3" s="4" customFormat="1">
      <c r="A58" s="29"/>
      <c r="B58" s="29"/>
      <c r="C58" s="30"/>
    </row>
    <row r="59" spans="1:3" s="4" customFormat="1">
      <c r="A59" s="29"/>
      <c r="B59" s="29"/>
      <c r="C59" s="30"/>
    </row>
    <row r="60" spans="1:3" s="4" customFormat="1">
      <c r="A60" s="29"/>
      <c r="B60" s="29"/>
      <c r="C60" s="30"/>
    </row>
    <row r="61" spans="1:3" s="4" customFormat="1">
      <c r="A61" s="29"/>
      <c r="B61" s="29"/>
      <c r="C61" s="30"/>
    </row>
    <row r="62" spans="1:3" s="4" customFormat="1">
      <c r="A62" s="29"/>
      <c r="B62" s="29"/>
      <c r="C62" s="30"/>
    </row>
    <row r="63" spans="1:3" s="4" customFormat="1">
      <c r="A63" s="29"/>
      <c r="B63" s="29"/>
      <c r="C63" s="30"/>
    </row>
    <row r="64" spans="1:3" s="4" customFormat="1">
      <c r="A64" s="29"/>
      <c r="B64" s="29"/>
      <c r="C64" s="30"/>
    </row>
    <row r="65" spans="1:3" s="4" customFormat="1">
      <c r="A65" s="29"/>
      <c r="B65" s="29"/>
      <c r="C65" s="30"/>
    </row>
    <row r="66" spans="1:3" s="4" customFormat="1">
      <c r="A66" s="29"/>
      <c r="B66" s="29"/>
      <c r="C66" s="30"/>
    </row>
    <row r="67" spans="1:3" s="4" customFormat="1">
      <c r="A67" s="29"/>
      <c r="B67" s="29"/>
      <c r="C67" s="30"/>
    </row>
    <row r="68" spans="1:3" s="4" customFormat="1">
      <c r="A68" s="29"/>
      <c r="B68" s="29"/>
      <c r="C68" s="30"/>
    </row>
    <row r="69" spans="1:3" s="4" customFormat="1">
      <c r="A69" s="29"/>
      <c r="B69" s="29"/>
      <c r="C69" s="30"/>
    </row>
    <row r="70" spans="1:3" s="4" customFormat="1">
      <c r="A70" s="29"/>
      <c r="B70" s="29"/>
      <c r="C70" s="30"/>
    </row>
    <row r="71" spans="1:3" s="4" customFormat="1">
      <c r="A71" s="29"/>
      <c r="B71" s="29"/>
      <c r="C71" s="30"/>
    </row>
    <row r="72" spans="1:3" s="4" customFormat="1">
      <c r="A72" s="29"/>
      <c r="B72" s="29"/>
      <c r="C72" s="30"/>
    </row>
    <row r="73" spans="1:3" s="4" customFormat="1">
      <c r="A73" s="29"/>
      <c r="B73" s="29"/>
      <c r="C73" s="30"/>
    </row>
    <row r="74" spans="1:3" s="4" customFormat="1">
      <c r="A74" s="29"/>
      <c r="B74" s="29"/>
      <c r="C74" s="30"/>
    </row>
    <row r="75" spans="1:3" s="4" customFormat="1">
      <c r="A75" s="29"/>
      <c r="B75" s="29"/>
      <c r="C75" s="30"/>
    </row>
    <row r="76" spans="1:3" s="4" customFormat="1">
      <c r="A76" s="29"/>
      <c r="B76" s="29"/>
      <c r="C76" s="30"/>
    </row>
    <row r="77" spans="1:3" s="4" customFormat="1">
      <c r="A77" s="29"/>
      <c r="B77" s="29"/>
      <c r="C77" s="30"/>
    </row>
    <row r="78" spans="1:3" s="4" customFormat="1">
      <c r="A78" s="29"/>
      <c r="B78" s="29"/>
      <c r="C78" s="30"/>
    </row>
    <row r="79" spans="1:3" s="4" customFormat="1">
      <c r="A79" s="29"/>
      <c r="B79" s="29"/>
      <c r="C79" s="30"/>
    </row>
    <row r="80" spans="1:3" s="4" customFormat="1">
      <c r="A80" s="29"/>
      <c r="B80" s="29"/>
      <c r="C80" s="30"/>
    </row>
    <row r="81" spans="1:3" s="4" customFormat="1">
      <c r="A81" s="29"/>
      <c r="B81" s="29"/>
      <c r="C81" s="30"/>
    </row>
    <row r="82" spans="1:3" s="4" customFormat="1">
      <c r="A82" s="29"/>
      <c r="B82" s="29"/>
      <c r="C82" s="30"/>
    </row>
    <row r="83" spans="1:3" s="4" customFormat="1">
      <c r="A83" s="29"/>
      <c r="B83" s="29"/>
      <c r="C83" s="30"/>
    </row>
    <row r="84" spans="1:3" s="4" customFormat="1">
      <c r="A84" s="29"/>
      <c r="B84" s="29"/>
      <c r="C84" s="30"/>
    </row>
    <row r="85" spans="1:3" s="4" customFormat="1">
      <c r="A85" s="29"/>
      <c r="B85" s="28"/>
      <c r="C85" s="30"/>
    </row>
    <row r="86" spans="1:3" s="4" customFormat="1">
      <c r="A86" s="1"/>
      <c r="B86" s="28"/>
      <c r="C86" s="31"/>
    </row>
    <row r="87" spans="1:3" s="4" customFormat="1">
      <c r="A87" s="1"/>
      <c r="B87" s="28"/>
      <c r="C87" s="30"/>
    </row>
    <row r="88" spans="1:3" s="4" customFormat="1">
      <c r="A88" s="1"/>
      <c r="B88" s="28"/>
      <c r="C88" s="30"/>
    </row>
    <row r="89" spans="1:3" s="4" customFormat="1">
      <c r="A89" s="1"/>
      <c r="B89" s="28"/>
      <c r="C89" s="30"/>
    </row>
    <row r="90" spans="1:3" s="4" customFormat="1">
      <c r="A90" s="1"/>
      <c r="B90" s="28"/>
      <c r="C90" s="30"/>
    </row>
    <row r="91" spans="1:3" s="4" customFormat="1">
      <c r="A91" s="1"/>
      <c r="B91" s="28"/>
      <c r="C91" s="30"/>
    </row>
    <row r="92" spans="1:3" s="4" customFormat="1">
      <c r="A92" s="1"/>
      <c r="B92" s="28"/>
      <c r="C92" s="30"/>
    </row>
    <row r="93" spans="1:3" s="4" customFormat="1">
      <c r="A93" s="1"/>
      <c r="B93" s="28"/>
      <c r="C93" s="30"/>
    </row>
    <row r="94" spans="1:3" s="4" customFormat="1">
      <c r="A94" s="1"/>
      <c r="B94" s="28"/>
      <c r="C94" s="30"/>
    </row>
    <row r="95" spans="1:3" s="4" customFormat="1">
      <c r="A95" s="1"/>
      <c r="B95" s="28"/>
      <c r="C95" s="30"/>
    </row>
    <row r="96" spans="1:3" s="4" customFormat="1">
      <c r="A96" s="1"/>
      <c r="B96" s="28"/>
      <c r="C96" s="30"/>
    </row>
    <row r="97" spans="1:3" s="4" customFormat="1">
      <c r="A97" s="1"/>
      <c r="B97" s="28"/>
      <c r="C97" s="30"/>
    </row>
    <row r="98" spans="1:3" s="4" customFormat="1">
      <c r="A98" s="1"/>
      <c r="B98" s="28"/>
      <c r="C98" s="30"/>
    </row>
    <row r="99" spans="1:3" s="4" customFormat="1">
      <c r="A99" s="1"/>
      <c r="B99" s="28"/>
      <c r="C99" s="30"/>
    </row>
    <row r="100" spans="1:3" s="4" customFormat="1">
      <c r="A100" s="1"/>
      <c r="B100" s="28"/>
      <c r="C100" s="30"/>
    </row>
    <row r="101" spans="1:3" s="4" customFormat="1">
      <c r="A101" s="1"/>
      <c r="B101" s="28"/>
      <c r="C101" s="30"/>
    </row>
    <row r="102" spans="1:3" s="4" customFormat="1">
      <c r="A102" s="1"/>
      <c r="B102" s="28"/>
      <c r="C102" s="30"/>
    </row>
    <row r="103" spans="1:3" s="4" customFormat="1">
      <c r="A103" s="1"/>
      <c r="B103" s="28"/>
      <c r="C103" s="30"/>
    </row>
    <row r="104" spans="1:3" s="4" customFormat="1">
      <c r="A104" s="1"/>
      <c r="B104" s="28"/>
      <c r="C104" s="30"/>
    </row>
    <row r="105" spans="1:3" s="4" customFormat="1">
      <c r="A105" s="1"/>
      <c r="B105" s="28"/>
      <c r="C105" s="30"/>
    </row>
    <row r="106" spans="1:3" s="4" customFormat="1">
      <c r="A106" s="1"/>
      <c r="B106" s="28"/>
      <c r="C106" s="30"/>
    </row>
    <row r="107" spans="1:3" s="4" customFormat="1">
      <c r="A107" s="1"/>
      <c r="B107" s="28"/>
      <c r="C107" s="30"/>
    </row>
    <row r="108" spans="1:3" s="4" customFormat="1">
      <c r="A108" s="1"/>
      <c r="B108" s="28"/>
      <c r="C108" s="30"/>
    </row>
    <row r="109" spans="1:3" s="4" customFormat="1">
      <c r="A109" s="1"/>
      <c r="B109" s="28"/>
      <c r="C109" s="30"/>
    </row>
    <row r="110" spans="1:3" s="4" customFormat="1">
      <c r="A110" s="1"/>
      <c r="B110" s="28"/>
      <c r="C110" s="30"/>
    </row>
    <row r="111" spans="1:3" s="4" customFormat="1">
      <c r="A111" s="1"/>
      <c r="B111" s="28"/>
      <c r="C111" s="30"/>
    </row>
    <row r="112" spans="1:3" s="4" customFormat="1">
      <c r="A112" s="1"/>
      <c r="B112" s="28"/>
      <c r="C112" s="30"/>
    </row>
    <row r="113" spans="1:3" s="4" customFormat="1">
      <c r="A113" s="1"/>
      <c r="B113" s="29"/>
      <c r="C113" s="30"/>
    </row>
    <row r="114" spans="1:3" s="4" customFormat="1">
      <c r="A114" s="1"/>
      <c r="B114" s="29"/>
      <c r="C114" s="30"/>
    </row>
    <row r="115" spans="1:3" s="4" customFormat="1">
      <c r="A115" s="1"/>
      <c r="B115" s="28"/>
      <c r="C115" s="30"/>
    </row>
    <row r="116" spans="1:3" s="4" customFormat="1">
      <c r="A116" s="1"/>
      <c r="B116" s="28"/>
      <c r="C116" s="30"/>
    </row>
    <row r="117" spans="1:3" s="4" customFormat="1">
      <c r="A117" s="1"/>
      <c r="B117" s="28"/>
      <c r="C117" s="30"/>
    </row>
    <row r="118" spans="1:3" s="4" customFormat="1">
      <c r="A118" s="1"/>
      <c r="B118" s="28"/>
      <c r="C118" s="30"/>
    </row>
    <row r="119" spans="1:3" s="4" customFormat="1">
      <c r="A119" s="1"/>
      <c r="B119" s="28"/>
      <c r="C119" s="30"/>
    </row>
    <row r="120" spans="1:3" s="4" customFormat="1">
      <c r="A120" s="1"/>
      <c r="B120" s="28"/>
      <c r="C120" s="30"/>
    </row>
    <row r="121" spans="1:3" s="4" customFormat="1">
      <c r="A121" s="1"/>
      <c r="B121" s="28"/>
      <c r="C121" s="30"/>
    </row>
    <row r="122" spans="1:3" s="4" customFormat="1">
      <c r="A122" s="1"/>
      <c r="B122" s="29"/>
      <c r="C122" s="30"/>
    </row>
    <row r="123" spans="1:3" s="4" customFormat="1">
      <c r="A123" s="1"/>
      <c r="B123" s="29"/>
      <c r="C123" s="30"/>
    </row>
    <row r="124" spans="1:3" s="4" customFormat="1">
      <c r="A124" s="1"/>
      <c r="B124" s="29"/>
      <c r="C124" s="30"/>
    </row>
    <row r="125" spans="1:3" s="4" customFormat="1">
      <c r="A125" s="1"/>
      <c r="B125" s="29"/>
      <c r="C125" s="30"/>
    </row>
    <row r="126" spans="1:3" s="4" customFormat="1">
      <c r="A126" s="1"/>
      <c r="B126" s="29"/>
      <c r="C126" s="30"/>
    </row>
    <row r="127" spans="1:3" s="4" customFormat="1">
      <c r="A127" s="1"/>
      <c r="B127" s="29"/>
      <c r="C127" s="30"/>
    </row>
    <row r="128" spans="1:3" s="4" customFormat="1">
      <c r="A128" s="1"/>
      <c r="B128" s="29"/>
      <c r="C128" s="30"/>
    </row>
    <row r="129" spans="1:3" s="4" customFormat="1">
      <c r="A129" s="1"/>
      <c r="B129" s="29"/>
      <c r="C129" s="30"/>
    </row>
    <row r="130" spans="1:3" s="4" customFormat="1">
      <c r="A130" s="1"/>
      <c r="B130" s="29"/>
      <c r="C130" s="30"/>
    </row>
    <row r="131" spans="1:3" s="4" customFormat="1">
      <c r="A131" s="1"/>
      <c r="B131" s="29"/>
      <c r="C131" s="30"/>
    </row>
    <row r="132" spans="1:3" s="4" customFormat="1">
      <c r="A132" s="1"/>
      <c r="B132" s="29"/>
      <c r="C132" s="30"/>
    </row>
    <row r="133" spans="1:3" s="4" customFormat="1">
      <c r="A133" s="1"/>
      <c r="B133" s="29"/>
      <c r="C133" s="30"/>
    </row>
    <row r="134" spans="1:3" s="4" customFormat="1">
      <c r="A134" s="1"/>
      <c r="B134" s="29"/>
      <c r="C134" s="30"/>
    </row>
    <row r="135" spans="1:3" s="4" customFormat="1">
      <c r="A135" s="1"/>
      <c r="B135" s="29"/>
      <c r="C135" s="30"/>
    </row>
    <row r="136" spans="1:3" s="4" customFormat="1">
      <c r="A136" s="1"/>
      <c r="B136" s="29"/>
      <c r="C136" s="30"/>
    </row>
    <row r="137" spans="1:3" s="4" customFormat="1">
      <c r="A137" s="1"/>
      <c r="B137" s="29"/>
      <c r="C137" s="30"/>
    </row>
    <row r="138" spans="1:3" s="4" customFormat="1">
      <c r="A138" s="1"/>
      <c r="B138" s="29"/>
      <c r="C138" s="30"/>
    </row>
    <row r="139" spans="1:3" s="4" customFormat="1">
      <c r="A139" s="1"/>
      <c r="B139" s="29"/>
      <c r="C139" s="30"/>
    </row>
    <row r="140" spans="1:3" s="4" customFormat="1">
      <c r="A140" s="1"/>
      <c r="B140" s="29"/>
      <c r="C140" s="30"/>
    </row>
    <row r="141" spans="1:3" s="4" customFormat="1">
      <c r="A141" s="1"/>
      <c r="B141" s="29"/>
      <c r="C141" s="30"/>
    </row>
    <row r="142" spans="1:3" s="4" customFormat="1">
      <c r="A142" s="1"/>
      <c r="B142" s="29"/>
      <c r="C142" s="30"/>
    </row>
    <row r="143" spans="1:3" s="4" customFormat="1">
      <c r="A143" s="1"/>
      <c r="B143" s="29"/>
      <c r="C143" s="30"/>
    </row>
    <row r="144" spans="1:3" s="4" customFormat="1">
      <c r="A144" s="1"/>
      <c r="B144" s="29"/>
      <c r="C144" s="30"/>
    </row>
    <row r="145" spans="1:3" s="4" customFormat="1">
      <c r="A145" s="1"/>
      <c r="B145" s="29"/>
      <c r="C145" s="30"/>
    </row>
    <row r="146" spans="1:3" s="4" customFormat="1">
      <c r="A146" s="1"/>
      <c r="B146" s="29"/>
      <c r="C146" s="30"/>
    </row>
    <row r="147" spans="1:3" s="4" customFormat="1">
      <c r="A147" s="1"/>
      <c r="B147" s="29"/>
      <c r="C147" s="30"/>
    </row>
    <row r="148" spans="1:3" s="4" customFormat="1">
      <c r="A148" s="1"/>
      <c r="B148" s="29"/>
      <c r="C148" s="30"/>
    </row>
    <row r="149" spans="1:3" s="4" customFormat="1">
      <c r="A149" s="1"/>
      <c r="B149" s="29"/>
      <c r="C149" s="30"/>
    </row>
    <row r="150" spans="1:3" s="4" customFormat="1">
      <c r="A150" s="1"/>
      <c r="B150" s="29"/>
      <c r="C150" s="30"/>
    </row>
    <row r="151" spans="1:3" s="4" customFormat="1">
      <c r="A151" s="1"/>
      <c r="B151" s="29"/>
      <c r="C151" s="30"/>
    </row>
    <row r="152" spans="1:3" s="4" customFormat="1">
      <c r="A152" s="1"/>
      <c r="B152" s="29"/>
      <c r="C152" s="30"/>
    </row>
    <row r="153" spans="1:3" s="4" customFormat="1">
      <c r="A153" s="1"/>
      <c r="B153" s="29"/>
      <c r="C153" s="30"/>
    </row>
    <row r="154" spans="1:3" s="4" customFormat="1">
      <c r="A154" s="1"/>
      <c r="B154" s="29"/>
      <c r="C154" s="30"/>
    </row>
    <row r="155" spans="1:3" s="4" customFormat="1">
      <c r="A155" s="1"/>
      <c r="B155" s="29"/>
      <c r="C155" s="30"/>
    </row>
    <row r="156" spans="1:3" s="4" customFormat="1">
      <c r="A156" s="1"/>
      <c r="B156" s="29"/>
      <c r="C156" s="30"/>
    </row>
    <row r="157" spans="1:3" s="4" customFormat="1">
      <c r="A157" s="1"/>
      <c r="B157" s="29"/>
      <c r="C157" s="30"/>
    </row>
    <row r="158" spans="1:3" s="4" customFormat="1">
      <c r="A158" s="1"/>
      <c r="B158" s="29"/>
      <c r="C158" s="30"/>
    </row>
    <row r="159" spans="1:3" s="4" customFormat="1">
      <c r="A159" s="1"/>
      <c r="B159" s="29"/>
      <c r="C159" s="30"/>
    </row>
    <row r="160" spans="1:3" s="4" customFormat="1">
      <c r="A160" s="1"/>
      <c r="B160" s="29"/>
      <c r="C160" s="30"/>
    </row>
    <row r="161" spans="1:3" s="4" customFormat="1">
      <c r="A161" s="1"/>
      <c r="B161" s="29"/>
      <c r="C161" s="30"/>
    </row>
    <row r="162" spans="1:3" s="4" customFormat="1">
      <c r="A162" s="1"/>
      <c r="B162" s="29"/>
      <c r="C162" s="30"/>
    </row>
    <row r="163" spans="1:3" s="4" customFormat="1">
      <c r="A163" s="1"/>
      <c r="B163" s="29"/>
      <c r="C163" s="30"/>
    </row>
    <row r="164" spans="1:3" s="4" customFormat="1">
      <c r="A164" s="1"/>
      <c r="B164" s="29"/>
      <c r="C164" s="30"/>
    </row>
    <row r="165" spans="1:3" s="4" customFormat="1">
      <c r="A165" s="1"/>
      <c r="B165" s="29"/>
      <c r="C165" s="30"/>
    </row>
    <row r="166" spans="1:3" s="4" customFormat="1">
      <c r="A166" s="1"/>
      <c r="B166" s="29"/>
      <c r="C166" s="30"/>
    </row>
    <row r="167" spans="1:3" s="4" customFormat="1">
      <c r="A167" s="1"/>
      <c r="B167" s="29"/>
      <c r="C167" s="30"/>
    </row>
    <row r="168" spans="1:3" s="4" customFormat="1">
      <c r="A168" s="1"/>
      <c r="B168" s="29"/>
      <c r="C168" s="30"/>
    </row>
    <row r="169" spans="1:3" s="4" customFormat="1" ht="15.75">
      <c r="A169" s="26"/>
      <c r="B169" s="32"/>
      <c r="C169" s="33"/>
    </row>
    <row r="170" spans="1:3" s="4" customFormat="1">
      <c r="A170" s="1"/>
      <c r="B170" s="1"/>
      <c r="C170" s="31"/>
    </row>
    <row r="171" spans="1:3" s="4" customFormat="1">
      <c r="A171" s="29"/>
      <c r="B171" s="29"/>
      <c r="C171" s="30"/>
    </row>
    <row r="172" spans="1:3" s="4" customFormat="1">
      <c r="A172" s="1"/>
      <c r="B172" s="1"/>
      <c r="C172" s="31"/>
    </row>
    <row r="173" spans="1:3" s="4" customFormat="1" ht="16.5">
      <c r="A173" s="34"/>
      <c r="B173" s="21"/>
      <c r="C173" s="35"/>
    </row>
    <row r="174" spans="1:3" s="4" customFormat="1" ht="16.5">
      <c r="A174" s="34"/>
      <c r="B174" s="21"/>
      <c r="C174" s="35"/>
    </row>
    <row r="175" spans="1:3" s="4" customFormat="1" ht="12.75">
      <c r="A175" s="3"/>
      <c r="B175" s="3"/>
      <c r="C175" s="18"/>
    </row>
    <row r="176" spans="1:3" s="4" customFormat="1" ht="12.75">
      <c r="A176" s="3"/>
      <c r="B176" s="3"/>
      <c r="C176" s="18"/>
    </row>
    <row r="177" spans="1:3">
      <c r="A177" s="1"/>
      <c r="B177" s="1"/>
      <c r="C177" s="19"/>
    </row>
    <row r="178" spans="1:3">
      <c r="A178" s="1"/>
      <c r="B178" s="1"/>
      <c r="C178" s="19"/>
    </row>
    <row r="179" spans="1:3" s="4" customFormat="1" ht="12.75">
      <c r="A179" s="3"/>
      <c r="B179" s="3"/>
      <c r="C179" s="18"/>
    </row>
    <row r="180" spans="1:3" s="4" customFormat="1" ht="12.75">
      <c r="A180" s="3"/>
      <c r="B180" s="36"/>
      <c r="C180" s="18"/>
    </row>
    <row r="181" spans="1:3" s="4" customFormat="1" ht="12.75">
      <c r="A181" s="3"/>
      <c r="B181" s="36"/>
      <c r="C181" s="18"/>
    </row>
    <row r="182" spans="1:3" ht="18">
      <c r="A182" s="32"/>
      <c r="B182" s="37"/>
      <c r="C182" s="38"/>
    </row>
  </sheetData>
  <mergeCells count="12">
    <mergeCell ref="A1:D1"/>
    <mergeCell ref="A3:D3"/>
    <mergeCell ref="A4:D4"/>
    <mergeCell ref="A5:D5"/>
    <mergeCell ref="B6:D6"/>
    <mergeCell ref="A2:D2"/>
    <mergeCell ref="C7:D7"/>
    <mergeCell ref="A10:D10"/>
    <mergeCell ref="A11:D11"/>
    <mergeCell ref="A12:D12"/>
    <mergeCell ref="A13:D13"/>
    <mergeCell ref="B8:D8"/>
  </mergeCells>
  <pageMargins left="0" right="0" top="0" bottom="0" header="0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workbookViewId="0">
      <selection activeCell="H18" sqref="H18"/>
    </sheetView>
  </sheetViews>
  <sheetFormatPr defaultRowHeight="15"/>
  <cols>
    <col min="1" max="1" width="24.7109375" style="41" customWidth="1"/>
    <col min="2" max="2" width="61.140625" style="41" customWidth="1"/>
    <col min="3" max="3" width="14.140625" style="41" customWidth="1"/>
    <col min="4" max="4" width="12.28515625" style="41" customWidth="1"/>
    <col min="5" max="5" width="12.140625" style="41" customWidth="1"/>
    <col min="6" max="256" width="9.140625" style="41"/>
    <col min="257" max="257" width="24.7109375" style="41" customWidth="1"/>
    <col min="258" max="258" width="61.140625" style="41" customWidth="1"/>
    <col min="259" max="259" width="11.42578125" style="41" customWidth="1"/>
    <col min="260" max="260" width="12.28515625" style="41" customWidth="1"/>
    <col min="261" max="512" width="9.140625" style="41"/>
    <col min="513" max="513" width="24.7109375" style="41" customWidth="1"/>
    <col min="514" max="514" width="61.140625" style="41" customWidth="1"/>
    <col min="515" max="515" width="11.42578125" style="41" customWidth="1"/>
    <col min="516" max="516" width="12.28515625" style="41" customWidth="1"/>
    <col min="517" max="768" width="9.140625" style="41"/>
    <col min="769" max="769" width="24.7109375" style="41" customWidth="1"/>
    <col min="770" max="770" width="61.140625" style="41" customWidth="1"/>
    <col min="771" max="771" width="11.42578125" style="41" customWidth="1"/>
    <col min="772" max="772" width="12.28515625" style="41" customWidth="1"/>
    <col min="773" max="1024" width="9.140625" style="41"/>
    <col min="1025" max="1025" width="24.7109375" style="41" customWidth="1"/>
    <col min="1026" max="1026" width="61.140625" style="41" customWidth="1"/>
    <col min="1027" max="1027" width="11.42578125" style="41" customWidth="1"/>
    <col min="1028" max="1028" width="12.28515625" style="41" customWidth="1"/>
    <col min="1029" max="1280" width="9.140625" style="41"/>
    <col min="1281" max="1281" width="24.7109375" style="41" customWidth="1"/>
    <col min="1282" max="1282" width="61.140625" style="41" customWidth="1"/>
    <col min="1283" max="1283" width="11.42578125" style="41" customWidth="1"/>
    <col min="1284" max="1284" width="12.28515625" style="41" customWidth="1"/>
    <col min="1285" max="1536" width="9.140625" style="41"/>
    <col min="1537" max="1537" width="24.7109375" style="41" customWidth="1"/>
    <col min="1538" max="1538" width="61.140625" style="41" customWidth="1"/>
    <col min="1539" max="1539" width="11.42578125" style="41" customWidth="1"/>
    <col min="1540" max="1540" width="12.28515625" style="41" customWidth="1"/>
    <col min="1541" max="1792" width="9.140625" style="41"/>
    <col min="1793" max="1793" width="24.7109375" style="41" customWidth="1"/>
    <col min="1794" max="1794" width="61.140625" style="41" customWidth="1"/>
    <col min="1795" max="1795" width="11.42578125" style="41" customWidth="1"/>
    <col min="1796" max="1796" width="12.28515625" style="41" customWidth="1"/>
    <col min="1797" max="2048" width="9.140625" style="41"/>
    <col min="2049" max="2049" width="24.7109375" style="41" customWidth="1"/>
    <col min="2050" max="2050" width="61.140625" style="41" customWidth="1"/>
    <col min="2051" max="2051" width="11.42578125" style="41" customWidth="1"/>
    <col min="2052" max="2052" width="12.28515625" style="41" customWidth="1"/>
    <col min="2053" max="2304" width="9.140625" style="41"/>
    <col min="2305" max="2305" width="24.7109375" style="41" customWidth="1"/>
    <col min="2306" max="2306" width="61.140625" style="41" customWidth="1"/>
    <col min="2307" max="2307" width="11.42578125" style="41" customWidth="1"/>
    <col min="2308" max="2308" width="12.28515625" style="41" customWidth="1"/>
    <col min="2309" max="2560" width="9.140625" style="41"/>
    <col min="2561" max="2561" width="24.7109375" style="41" customWidth="1"/>
    <col min="2562" max="2562" width="61.140625" style="41" customWidth="1"/>
    <col min="2563" max="2563" width="11.42578125" style="41" customWidth="1"/>
    <col min="2564" max="2564" width="12.28515625" style="41" customWidth="1"/>
    <col min="2565" max="2816" width="9.140625" style="41"/>
    <col min="2817" max="2817" width="24.7109375" style="41" customWidth="1"/>
    <col min="2818" max="2818" width="61.140625" style="41" customWidth="1"/>
    <col min="2819" max="2819" width="11.42578125" style="41" customWidth="1"/>
    <col min="2820" max="2820" width="12.28515625" style="41" customWidth="1"/>
    <col min="2821" max="3072" width="9.140625" style="41"/>
    <col min="3073" max="3073" width="24.7109375" style="41" customWidth="1"/>
    <col min="3074" max="3074" width="61.140625" style="41" customWidth="1"/>
    <col min="3075" max="3075" width="11.42578125" style="41" customWidth="1"/>
    <col min="3076" max="3076" width="12.28515625" style="41" customWidth="1"/>
    <col min="3077" max="3328" width="9.140625" style="41"/>
    <col min="3329" max="3329" width="24.7109375" style="41" customWidth="1"/>
    <col min="3330" max="3330" width="61.140625" style="41" customWidth="1"/>
    <col min="3331" max="3331" width="11.42578125" style="41" customWidth="1"/>
    <col min="3332" max="3332" width="12.28515625" style="41" customWidth="1"/>
    <col min="3333" max="3584" width="9.140625" style="41"/>
    <col min="3585" max="3585" width="24.7109375" style="41" customWidth="1"/>
    <col min="3586" max="3586" width="61.140625" style="41" customWidth="1"/>
    <col min="3587" max="3587" width="11.42578125" style="41" customWidth="1"/>
    <col min="3588" max="3588" width="12.28515625" style="41" customWidth="1"/>
    <col min="3589" max="3840" width="9.140625" style="41"/>
    <col min="3841" max="3841" width="24.7109375" style="41" customWidth="1"/>
    <col min="3842" max="3842" width="61.140625" style="41" customWidth="1"/>
    <col min="3843" max="3843" width="11.42578125" style="41" customWidth="1"/>
    <col min="3844" max="3844" width="12.28515625" style="41" customWidth="1"/>
    <col min="3845" max="4096" width="9.140625" style="41"/>
    <col min="4097" max="4097" width="24.7109375" style="41" customWidth="1"/>
    <col min="4098" max="4098" width="61.140625" style="41" customWidth="1"/>
    <col min="4099" max="4099" width="11.42578125" style="41" customWidth="1"/>
    <col min="4100" max="4100" width="12.28515625" style="41" customWidth="1"/>
    <col min="4101" max="4352" width="9.140625" style="41"/>
    <col min="4353" max="4353" width="24.7109375" style="41" customWidth="1"/>
    <col min="4354" max="4354" width="61.140625" style="41" customWidth="1"/>
    <col min="4355" max="4355" width="11.42578125" style="41" customWidth="1"/>
    <col min="4356" max="4356" width="12.28515625" style="41" customWidth="1"/>
    <col min="4357" max="4608" width="9.140625" style="41"/>
    <col min="4609" max="4609" width="24.7109375" style="41" customWidth="1"/>
    <col min="4610" max="4610" width="61.140625" style="41" customWidth="1"/>
    <col min="4611" max="4611" width="11.42578125" style="41" customWidth="1"/>
    <col min="4612" max="4612" width="12.28515625" style="41" customWidth="1"/>
    <col min="4613" max="4864" width="9.140625" style="41"/>
    <col min="4865" max="4865" width="24.7109375" style="41" customWidth="1"/>
    <col min="4866" max="4866" width="61.140625" style="41" customWidth="1"/>
    <col min="4867" max="4867" width="11.42578125" style="41" customWidth="1"/>
    <col min="4868" max="4868" width="12.28515625" style="41" customWidth="1"/>
    <col min="4869" max="5120" width="9.140625" style="41"/>
    <col min="5121" max="5121" width="24.7109375" style="41" customWidth="1"/>
    <col min="5122" max="5122" width="61.140625" style="41" customWidth="1"/>
    <col min="5123" max="5123" width="11.42578125" style="41" customWidth="1"/>
    <col min="5124" max="5124" width="12.28515625" style="41" customWidth="1"/>
    <col min="5125" max="5376" width="9.140625" style="41"/>
    <col min="5377" max="5377" width="24.7109375" style="41" customWidth="1"/>
    <col min="5378" max="5378" width="61.140625" style="41" customWidth="1"/>
    <col min="5379" max="5379" width="11.42578125" style="41" customWidth="1"/>
    <col min="5380" max="5380" width="12.28515625" style="41" customWidth="1"/>
    <col min="5381" max="5632" width="9.140625" style="41"/>
    <col min="5633" max="5633" width="24.7109375" style="41" customWidth="1"/>
    <col min="5634" max="5634" width="61.140625" style="41" customWidth="1"/>
    <col min="5635" max="5635" width="11.42578125" style="41" customWidth="1"/>
    <col min="5636" max="5636" width="12.28515625" style="41" customWidth="1"/>
    <col min="5637" max="5888" width="9.140625" style="41"/>
    <col min="5889" max="5889" width="24.7109375" style="41" customWidth="1"/>
    <col min="5890" max="5890" width="61.140625" style="41" customWidth="1"/>
    <col min="5891" max="5891" width="11.42578125" style="41" customWidth="1"/>
    <col min="5892" max="5892" width="12.28515625" style="41" customWidth="1"/>
    <col min="5893" max="6144" width="9.140625" style="41"/>
    <col min="6145" max="6145" width="24.7109375" style="41" customWidth="1"/>
    <col min="6146" max="6146" width="61.140625" style="41" customWidth="1"/>
    <col min="6147" max="6147" width="11.42578125" style="41" customWidth="1"/>
    <col min="6148" max="6148" width="12.28515625" style="41" customWidth="1"/>
    <col min="6149" max="6400" width="9.140625" style="41"/>
    <col min="6401" max="6401" width="24.7109375" style="41" customWidth="1"/>
    <col min="6402" max="6402" width="61.140625" style="41" customWidth="1"/>
    <col min="6403" max="6403" width="11.42578125" style="41" customWidth="1"/>
    <col min="6404" max="6404" width="12.28515625" style="41" customWidth="1"/>
    <col min="6405" max="6656" width="9.140625" style="41"/>
    <col min="6657" max="6657" width="24.7109375" style="41" customWidth="1"/>
    <col min="6658" max="6658" width="61.140625" style="41" customWidth="1"/>
    <col min="6659" max="6659" width="11.42578125" style="41" customWidth="1"/>
    <col min="6660" max="6660" width="12.28515625" style="41" customWidth="1"/>
    <col min="6661" max="6912" width="9.140625" style="41"/>
    <col min="6913" max="6913" width="24.7109375" style="41" customWidth="1"/>
    <col min="6914" max="6914" width="61.140625" style="41" customWidth="1"/>
    <col min="6915" max="6915" width="11.42578125" style="41" customWidth="1"/>
    <col min="6916" max="6916" width="12.28515625" style="41" customWidth="1"/>
    <col min="6917" max="7168" width="9.140625" style="41"/>
    <col min="7169" max="7169" width="24.7109375" style="41" customWidth="1"/>
    <col min="7170" max="7170" width="61.140625" style="41" customWidth="1"/>
    <col min="7171" max="7171" width="11.42578125" style="41" customWidth="1"/>
    <col min="7172" max="7172" width="12.28515625" style="41" customWidth="1"/>
    <col min="7173" max="7424" width="9.140625" style="41"/>
    <col min="7425" max="7425" width="24.7109375" style="41" customWidth="1"/>
    <col min="7426" max="7426" width="61.140625" style="41" customWidth="1"/>
    <col min="7427" max="7427" width="11.42578125" style="41" customWidth="1"/>
    <col min="7428" max="7428" width="12.28515625" style="41" customWidth="1"/>
    <col min="7429" max="7680" width="9.140625" style="41"/>
    <col min="7681" max="7681" width="24.7109375" style="41" customWidth="1"/>
    <col min="7682" max="7682" width="61.140625" style="41" customWidth="1"/>
    <col min="7683" max="7683" width="11.42578125" style="41" customWidth="1"/>
    <col min="7684" max="7684" width="12.28515625" style="41" customWidth="1"/>
    <col min="7685" max="7936" width="9.140625" style="41"/>
    <col min="7937" max="7937" width="24.7109375" style="41" customWidth="1"/>
    <col min="7938" max="7938" width="61.140625" style="41" customWidth="1"/>
    <col min="7939" max="7939" width="11.42578125" style="41" customWidth="1"/>
    <col min="7940" max="7940" width="12.28515625" style="41" customWidth="1"/>
    <col min="7941" max="8192" width="9.140625" style="41"/>
    <col min="8193" max="8193" width="24.7109375" style="41" customWidth="1"/>
    <col min="8194" max="8194" width="61.140625" style="41" customWidth="1"/>
    <col min="8195" max="8195" width="11.42578125" style="41" customWidth="1"/>
    <col min="8196" max="8196" width="12.28515625" style="41" customWidth="1"/>
    <col min="8197" max="8448" width="9.140625" style="41"/>
    <col min="8449" max="8449" width="24.7109375" style="41" customWidth="1"/>
    <col min="8450" max="8450" width="61.140625" style="41" customWidth="1"/>
    <col min="8451" max="8451" width="11.42578125" style="41" customWidth="1"/>
    <col min="8452" max="8452" width="12.28515625" style="41" customWidth="1"/>
    <col min="8453" max="8704" width="9.140625" style="41"/>
    <col min="8705" max="8705" width="24.7109375" style="41" customWidth="1"/>
    <col min="8706" max="8706" width="61.140625" style="41" customWidth="1"/>
    <col min="8707" max="8707" width="11.42578125" style="41" customWidth="1"/>
    <col min="8708" max="8708" width="12.28515625" style="41" customWidth="1"/>
    <col min="8709" max="8960" width="9.140625" style="41"/>
    <col min="8961" max="8961" width="24.7109375" style="41" customWidth="1"/>
    <col min="8962" max="8962" width="61.140625" style="41" customWidth="1"/>
    <col min="8963" max="8963" width="11.42578125" style="41" customWidth="1"/>
    <col min="8964" max="8964" width="12.28515625" style="41" customWidth="1"/>
    <col min="8965" max="9216" width="9.140625" style="41"/>
    <col min="9217" max="9217" width="24.7109375" style="41" customWidth="1"/>
    <col min="9218" max="9218" width="61.140625" style="41" customWidth="1"/>
    <col min="9219" max="9219" width="11.42578125" style="41" customWidth="1"/>
    <col min="9220" max="9220" width="12.28515625" style="41" customWidth="1"/>
    <col min="9221" max="9472" width="9.140625" style="41"/>
    <col min="9473" max="9473" width="24.7109375" style="41" customWidth="1"/>
    <col min="9474" max="9474" width="61.140625" style="41" customWidth="1"/>
    <col min="9475" max="9475" width="11.42578125" style="41" customWidth="1"/>
    <col min="9476" max="9476" width="12.28515625" style="41" customWidth="1"/>
    <col min="9477" max="9728" width="9.140625" style="41"/>
    <col min="9729" max="9729" width="24.7109375" style="41" customWidth="1"/>
    <col min="9730" max="9730" width="61.140625" style="41" customWidth="1"/>
    <col min="9731" max="9731" width="11.42578125" style="41" customWidth="1"/>
    <col min="9732" max="9732" width="12.28515625" style="41" customWidth="1"/>
    <col min="9733" max="9984" width="9.140625" style="41"/>
    <col min="9985" max="9985" width="24.7109375" style="41" customWidth="1"/>
    <col min="9986" max="9986" width="61.140625" style="41" customWidth="1"/>
    <col min="9987" max="9987" width="11.42578125" style="41" customWidth="1"/>
    <col min="9988" max="9988" width="12.28515625" style="41" customWidth="1"/>
    <col min="9989" max="10240" width="9.140625" style="41"/>
    <col min="10241" max="10241" width="24.7109375" style="41" customWidth="1"/>
    <col min="10242" max="10242" width="61.140625" style="41" customWidth="1"/>
    <col min="10243" max="10243" width="11.42578125" style="41" customWidth="1"/>
    <col min="10244" max="10244" width="12.28515625" style="41" customWidth="1"/>
    <col min="10245" max="10496" width="9.140625" style="41"/>
    <col min="10497" max="10497" width="24.7109375" style="41" customWidth="1"/>
    <col min="10498" max="10498" width="61.140625" style="41" customWidth="1"/>
    <col min="10499" max="10499" width="11.42578125" style="41" customWidth="1"/>
    <col min="10500" max="10500" width="12.28515625" style="41" customWidth="1"/>
    <col min="10501" max="10752" width="9.140625" style="41"/>
    <col min="10753" max="10753" width="24.7109375" style="41" customWidth="1"/>
    <col min="10754" max="10754" width="61.140625" style="41" customWidth="1"/>
    <col min="10755" max="10755" width="11.42578125" style="41" customWidth="1"/>
    <col min="10756" max="10756" width="12.28515625" style="41" customWidth="1"/>
    <col min="10757" max="11008" width="9.140625" style="41"/>
    <col min="11009" max="11009" width="24.7109375" style="41" customWidth="1"/>
    <col min="11010" max="11010" width="61.140625" style="41" customWidth="1"/>
    <col min="11011" max="11011" width="11.42578125" style="41" customWidth="1"/>
    <col min="11012" max="11012" width="12.28515625" style="41" customWidth="1"/>
    <col min="11013" max="11264" width="9.140625" style="41"/>
    <col min="11265" max="11265" width="24.7109375" style="41" customWidth="1"/>
    <col min="11266" max="11266" width="61.140625" style="41" customWidth="1"/>
    <col min="11267" max="11267" width="11.42578125" style="41" customWidth="1"/>
    <col min="11268" max="11268" width="12.28515625" style="41" customWidth="1"/>
    <col min="11269" max="11520" width="9.140625" style="41"/>
    <col min="11521" max="11521" width="24.7109375" style="41" customWidth="1"/>
    <col min="11522" max="11522" width="61.140625" style="41" customWidth="1"/>
    <col min="11523" max="11523" width="11.42578125" style="41" customWidth="1"/>
    <col min="11524" max="11524" width="12.28515625" style="41" customWidth="1"/>
    <col min="11525" max="11776" width="9.140625" style="41"/>
    <col min="11777" max="11777" width="24.7109375" style="41" customWidth="1"/>
    <col min="11778" max="11778" width="61.140625" style="41" customWidth="1"/>
    <col min="11779" max="11779" width="11.42578125" style="41" customWidth="1"/>
    <col min="11780" max="11780" width="12.28515625" style="41" customWidth="1"/>
    <col min="11781" max="12032" width="9.140625" style="41"/>
    <col min="12033" max="12033" width="24.7109375" style="41" customWidth="1"/>
    <col min="12034" max="12034" width="61.140625" style="41" customWidth="1"/>
    <col min="12035" max="12035" width="11.42578125" style="41" customWidth="1"/>
    <col min="12036" max="12036" width="12.28515625" style="41" customWidth="1"/>
    <col min="12037" max="12288" width="9.140625" style="41"/>
    <col min="12289" max="12289" width="24.7109375" style="41" customWidth="1"/>
    <col min="12290" max="12290" width="61.140625" style="41" customWidth="1"/>
    <col min="12291" max="12291" width="11.42578125" style="41" customWidth="1"/>
    <col min="12292" max="12292" width="12.28515625" style="41" customWidth="1"/>
    <col min="12293" max="12544" width="9.140625" style="41"/>
    <col min="12545" max="12545" width="24.7109375" style="41" customWidth="1"/>
    <col min="12546" max="12546" width="61.140625" style="41" customWidth="1"/>
    <col min="12547" max="12547" width="11.42578125" style="41" customWidth="1"/>
    <col min="12548" max="12548" width="12.28515625" style="41" customWidth="1"/>
    <col min="12549" max="12800" width="9.140625" style="41"/>
    <col min="12801" max="12801" width="24.7109375" style="41" customWidth="1"/>
    <col min="12802" max="12802" width="61.140625" style="41" customWidth="1"/>
    <col min="12803" max="12803" width="11.42578125" style="41" customWidth="1"/>
    <col min="12804" max="12804" width="12.28515625" style="41" customWidth="1"/>
    <col min="12805" max="13056" width="9.140625" style="41"/>
    <col min="13057" max="13057" width="24.7109375" style="41" customWidth="1"/>
    <col min="13058" max="13058" width="61.140625" style="41" customWidth="1"/>
    <col min="13059" max="13059" width="11.42578125" style="41" customWidth="1"/>
    <col min="13060" max="13060" width="12.28515625" style="41" customWidth="1"/>
    <col min="13061" max="13312" width="9.140625" style="41"/>
    <col min="13313" max="13313" width="24.7109375" style="41" customWidth="1"/>
    <col min="13314" max="13314" width="61.140625" style="41" customWidth="1"/>
    <col min="13315" max="13315" width="11.42578125" style="41" customWidth="1"/>
    <col min="13316" max="13316" width="12.28515625" style="41" customWidth="1"/>
    <col min="13317" max="13568" width="9.140625" style="41"/>
    <col min="13569" max="13569" width="24.7109375" style="41" customWidth="1"/>
    <col min="13570" max="13570" width="61.140625" style="41" customWidth="1"/>
    <col min="13571" max="13571" width="11.42578125" style="41" customWidth="1"/>
    <col min="13572" max="13572" width="12.28515625" style="41" customWidth="1"/>
    <col min="13573" max="13824" width="9.140625" style="41"/>
    <col min="13825" max="13825" width="24.7109375" style="41" customWidth="1"/>
    <col min="13826" max="13826" width="61.140625" style="41" customWidth="1"/>
    <col min="13827" max="13827" width="11.42578125" style="41" customWidth="1"/>
    <col min="13828" max="13828" width="12.28515625" style="41" customWidth="1"/>
    <col min="13829" max="14080" width="9.140625" style="41"/>
    <col min="14081" max="14081" width="24.7109375" style="41" customWidth="1"/>
    <col min="14082" max="14082" width="61.140625" style="41" customWidth="1"/>
    <col min="14083" max="14083" width="11.42578125" style="41" customWidth="1"/>
    <col min="14084" max="14084" width="12.28515625" style="41" customWidth="1"/>
    <col min="14085" max="14336" width="9.140625" style="41"/>
    <col min="14337" max="14337" width="24.7109375" style="41" customWidth="1"/>
    <col min="14338" max="14338" width="61.140625" style="41" customWidth="1"/>
    <col min="14339" max="14339" width="11.42578125" style="41" customWidth="1"/>
    <col min="14340" max="14340" width="12.28515625" style="41" customWidth="1"/>
    <col min="14341" max="14592" width="9.140625" style="41"/>
    <col min="14593" max="14593" width="24.7109375" style="41" customWidth="1"/>
    <col min="14594" max="14594" width="61.140625" style="41" customWidth="1"/>
    <col min="14595" max="14595" width="11.42578125" style="41" customWidth="1"/>
    <col min="14596" max="14596" width="12.28515625" style="41" customWidth="1"/>
    <col min="14597" max="14848" width="9.140625" style="41"/>
    <col min="14849" max="14849" width="24.7109375" style="41" customWidth="1"/>
    <col min="14850" max="14850" width="61.140625" style="41" customWidth="1"/>
    <col min="14851" max="14851" width="11.42578125" style="41" customWidth="1"/>
    <col min="14852" max="14852" width="12.28515625" style="41" customWidth="1"/>
    <col min="14853" max="15104" width="9.140625" style="41"/>
    <col min="15105" max="15105" width="24.7109375" style="41" customWidth="1"/>
    <col min="15106" max="15106" width="61.140625" style="41" customWidth="1"/>
    <col min="15107" max="15107" width="11.42578125" style="41" customWidth="1"/>
    <col min="15108" max="15108" width="12.28515625" style="41" customWidth="1"/>
    <col min="15109" max="15360" width="9.140625" style="41"/>
    <col min="15361" max="15361" width="24.7109375" style="41" customWidth="1"/>
    <col min="15362" max="15362" width="61.140625" style="41" customWidth="1"/>
    <col min="15363" max="15363" width="11.42578125" style="41" customWidth="1"/>
    <col min="15364" max="15364" width="12.28515625" style="41" customWidth="1"/>
    <col min="15365" max="15616" width="9.140625" style="41"/>
    <col min="15617" max="15617" width="24.7109375" style="41" customWidth="1"/>
    <col min="15618" max="15618" width="61.140625" style="41" customWidth="1"/>
    <col min="15619" max="15619" width="11.42578125" style="41" customWidth="1"/>
    <col min="15620" max="15620" width="12.28515625" style="41" customWidth="1"/>
    <col min="15621" max="15872" width="9.140625" style="41"/>
    <col min="15873" max="15873" width="24.7109375" style="41" customWidth="1"/>
    <col min="15874" max="15874" width="61.140625" style="41" customWidth="1"/>
    <col min="15875" max="15875" width="11.42578125" style="41" customWidth="1"/>
    <col min="15876" max="15876" width="12.28515625" style="41" customWidth="1"/>
    <col min="15877" max="16128" width="9.140625" style="41"/>
    <col min="16129" max="16129" width="24.7109375" style="41" customWidth="1"/>
    <col min="16130" max="16130" width="61.140625" style="41" customWidth="1"/>
    <col min="16131" max="16131" width="11.42578125" style="41" customWidth="1"/>
    <col min="16132" max="16132" width="12.28515625" style="41" customWidth="1"/>
    <col min="16133" max="16384" width="9.140625" style="41"/>
  </cols>
  <sheetData>
    <row r="1" spans="1:5" ht="15.75" thickBot="1">
      <c r="A1" s="148"/>
      <c r="B1" s="303" t="s">
        <v>343</v>
      </c>
      <c r="C1" s="303"/>
      <c r="D1" s="303"/>
      <c r="E1" s="303"/>
    </row>
    <row r="2" spans="1:5" ht="15.75" thickBot="1">
      <c r="A2" s="345" t="s">
        <v>710</v>
      </c>
      <c r="B2" s="346"/>
      <c r="C2" s="346"/>
      <c r="D2" s="347"/>
      <c r="E2" s="352"/>
    </row>
    <row r="3" spans="1:5" ht="15.75" thickBot="1">
      <c r="A3" s="348" t="s">
        <v>708</v>
      </c>
      <c r="B3" s="349"/>
      <c r="C3" s="349"/>
      <c r="D3" s="349"/>
      <c r="E3" s="350"/>
    </row>
    <row r="4" spans="1:5" ht="15.75" thickBot="1">
      <c r="A4" s="345" t="s">
        <v>709</v>
      </c>
      <c r="B4" s="346"/>
      <c r="C4" s="346"/>
      <c r="D4" s="346"/>
      <c r="E4" s="347"/>
    </row>
    <row r="5" spans="1:5">
      <c r="A5" s="148"/>
      <c r="B5" s="311"/>
      <c r="C5" s="311"/>
      <c r="D5" s="311"/>
      <c r="E5" s="311"/>
    </row>
    <row r="6" spans="1:5">
      <c r="A6" s="148"/>
      <c r="B6" s="311"/>
      <c r="C6" s="311"/>
      <c r="D6" s="311"/>
      <c r="E6" s="311"/>
    </row>
    <row r="7" spans="1:5" ht="13.5" customHeight="1">
      <c r="A7" s="148"/>
      <c r="B7" s="312"/>
      <c r="C7" s="312"/>
      <c r="D7" s="312"/>
      <c r="E7" s="312"/>
    </row>
    <row r="8" spans="1:5" ht="13.5" customHeight="1">
      <c r="A8" s="148"/>
      <c r="B8" s="147"/>
      <c r="C8" s="147"/>
      <c r="D8" s="147"/>
      <c r="E8" s="147"/>
    </row>
    <row r="9" spans="1:5" ht="25.5" customHeight="1">
      <c r="A9" s="304" t="s">
        <v>673</v>
      </c>
      <c r="B9" s="304"/>
      <c r="C9" s="304"/>
      <c r="D9" s="304"/>
      <c r="E9" s="304"/>
    </row>
    <row r="10" spans="1:5" ht="24.75" customHeight="1">
      <c r="A10" s="304"/>
      <c r="B10" s="304"/>
      <c r="C10" s="304"/>
      <c r="D10" s="304"/>
      <c r="E10" s="304"/>
    </row>
    <row r="11" spans="1:5" ht="9.75" customHeight="1" thickBot="1"/>
    <row r="12" spans="1:5">
      <c r="A12" s="43" t="s">
        <v>344</v>
      </c>
      <c r="B12" s="43" t="s">
        <v>345</v>
      </c>
      <c r="C12" s="309" t="s">
        <v>672</v>
      </c>
      <c r="D12" s="305" t="s">
        <v>671</v>
      </c>
      <c r="E12" s="307" t="s">
        <v>667</v>
      </c>
    </row>
    <row r="13" spans="1:5" ht="15.75" thickBot="1">
      <c r="A13" s="44" t="s">
        <v>346</v>
      </c>
      <c r="B13" s="45"/>
      <c r="C13" s="310"/>
      <c r="D13" s="306"/>
      <c r="E13" s="308"/>
    </row>
    <row r="14" spans="1:5" ht="15.75">
      <c r="A14" s="46" t="s">
        <v>347</v>
      </c>
      <c r="B14" s="47" t="s">
        <v>348</v>
      </c>
      <c r="C14" s="162">
        <f>C15+C19+C21+C27+C31+C40+C44+C17+C35+C37</f>
        <v>17015.2</v>
      </c>
      <c r="D14" s="162">
        <f>D15+D19+D21+D27+D31+D40+D44+D17+D35+D37</f>
        <v>17185.999999999996</v>
      </c>
      <c r="E14" s="162">
        <f>D14/C14*100</f>
        <v>101.00380835958434</v>
      </c>
    </row>
    <row r="15" spans="1:5" ht="15.75">
      <c r="A15" s="49" t="s">
        <v>349</v>
      </c>
      <c r="B15" s="50" t="s">
        <v>350</v>
      </c>
      <c r="C15" s="51">
        <f>C16</f>
        <v>1192.7</v>
      </c>
      <c r="D15" s="51">
        <f>D16</f>
        <v>1133.5</v>
      </c>
      <c r="E15" s="162">
        <f t="shared" ref="E15:E78" si="0">D15/C15*100</f>
        <v>95.03647187054581</v>
      </c>
    </row>
    <row r="16" spans="1:5" ht="15.75">
      <c r="A16" s="52" t="s">
        <v>351</v>
      </c>
      <c r="B16" s="53" t="s">
        <v>352</v>
      </c>
      <c r="C16" s="54">
        <v>1192.7</v>
      </c>
      <c r="D16" s="160">
        <v>1133.5</v>
      </c>
      <c r="E16" s="162">
        <f t="shared" si="0"/>
        <v>95.03647187054581</v>
      </c>
    </row>
    <row r="17" spans="1:7" ht="25.5">
      <c r="A17" s="49" t="s">
        <v>353</v>
      </c>
      <c r="B17" s="50" t="s">
        <v>354</v>
      </c>
      <c r="C17" s="51">
        <f>C18</f>
        <v>1504.2</v>
      </c>
      <c r="D17" s="51">
        <f>D18</f>
        <v>1552.1</v>
      </c>
      <c r="E17" s="162">
        <f t="shared" si="0"/>
        <v>103.184416965829</v>
      </c>
      <c r="G17" s="55"/>
    </row>
    <row r="18" spans="1:7" ht="30">
      <c r="A18" s="52" t="s">
        <v>355</v>
      </c>
      <c r="B18" s="53" t="s">
        <v>356</v>
      </c>
      <c r="C18" s="164">
        <f>1358.4+145.8</f>
        <v>1504.2</v>
      </c>
      <c r="D18" s="54">
        <v>1552.1</v>
      </c>
      <c r="E18" s="162">
        <f t="shared" si="0"/>
        <v>103.184416965829</v>
      </c>
    </row>
    <row r="19" spans="1:7" ht="15.75">
      <c r="A19" s="49" t="s">
        <v>357</v>
      </c>
      <c r="B19" s="50" t="s">
        <v>358</v>
      </c>
      <c r="C19" s="51">
        <f>C20</f>
        <v>0</v>
      </c>
      <c r="D19" s="51">
        <f>D20</f>
        <v>0</v>
      </c>
      <c r="E19" s="162">
        <v>0</v>
      </c>
    </row>
    <row r="20" spans="1:7" ht="15.75">
      <c r="A20" s="52" t="s">
        <v>359</v>
      </c>
      <c r="B20" s="53" t="s">
        <v>360</v>
      </c>
      <c r="C20" s="54">
        <v>0</v>
      </c>
      <c r="D20" s="54">
        <v>0</v>
      </c>
      <c r="E20" s="162">
        <v>0</v>
      </c>
    </row>
    <row r="21" spans="1:7" ht="15.75">
      <c r="A21" s="49" t="s">
        <v>361</v>
      </c>
      <c r="B21" s="50" t="s">
        <v>362</v>
      </c>
      <c r="C21" s="51">
        <f>C22+C23+C26</f>
        <v>9405.5999999999985</v>
      </c>
      <c r="D21" s="51">
        <f>D22+D23+D26</f>
        <v>9397.5999999999985</v>
      </c>
      <c r="E21" s="162">
        <f t="shared" si="0"/>
        <v>99.914944288508977</v>
      </c>
    </row>
    <row r="22" spans="1:7" ht="45">
      <c r="A22" s="52" t="s">
        <v>363</v>
      </c>
      <c r="B22" s="53" t="s">
        <v>364</v>
      </c>
      <c r="C22" s="54">
        <f>373.3+40</f>
        <v>413.3</v>
      </c>
      <c r="D22" s="54">
        <v>515.29999999999995</v>
      </c>
      <c r="E22" s="162">
        <f t="shared" si="0"/>
        <v>124.67940962980883</v>
      </c>
    </row>
    <row r="23" spans="1:7" ht="15.75" hidden="1">
      <c r="A23" s="49" t="s">
        <v>365</v>
      </c>
      <c r="B23" s="50" t="s">
        <v>366</v>
      </c>
      <c r="C23" s="51">
        <f>C25+C24</f>
        <v>0</v>
      </c>
      <c r="D23" s="157"/>
      <c r="E23" s="162" t="e">
        <f t="shared" si="0"/>
        <v>#DIV/0!</v>
      </c>
    </row>
    <row r="24" spans="1:7" ht="15.75" hidden="1">
      <c r="A24" s="49" t="s">
        <v>367</v>
      </c>
      <c r="B24" s="53" t="s">
        <v>368</v>
      </c>
      <c r="C24" s="54"/>
      <c r="D24" s="157"/>
      <c r="E24" s="162" t="e">
        <f t="shared" si="0"/>
        <v>#DIV/0!</v>
      </c>
    </row>
    <row r="25" spans="1:7" ht="15.75" hidden="1">
      <c r="A25" s="49" t="s">
        <v>369</v>
      </c>
      <c r="B25" s="56" t="s">
        <v>370</v>
      </c>
      <c r="C25" s="57"/>
      <c r="D25" s="158"/>
      <c r="E25" s="162" t="e">
        <f t="shared" si="0"/>
        <v>#DIV/0!</v>
      </c>
    </row>
    <row r="26" spans="1:7" ht="15.75">
      <c r="A26" s="52" t="s">
        <v>371</v>
      </c>
      <c r="B26" s="53" t="s">
        <v>372</v>
      </c>
      <c r="C26" s="57">
        <f>9547.9-500-55.6</f>
        <v>8992.2999999999993</v>
      </c>
      <c r="D26" s="57">
        <v>8882.2999999999993</v>
      </c>
      <c r="E26" s="162">
        <f t="shared" si="0"/>
        <v>98.776731203362871</v>
      </c>
    </row>
    <row r="27" spans="1:7" ht="15.75" hidden="1">
      <c r="A27" s="49" t="s">
        <v>373</v>
      </c>
      <c r="B27" s="50" t="s">
        <v>374</v>
      </c>
      <c r="C27" s="51">
        <f>C28</f>
        <v>0</v>
      </c>
      <c r="D27" s="157"/>
      <c r="E27" s="162" t="e">
        <f t="shared" si="0"/>
        <v>#DIV/0!</v>
      </c>
    </row>
    <row r="28" spans="1:7" ht="75" hidden="1">
      <c r="A28" s="49" t="s">
        <v>375</v>
      </c>
      <c r="B28" s="53" t="s">
        <v>376</v>
      </c>
      <c r="C28" s="54">
        <v>0</v>
      </c>
      <c r="D28" s="157"/>
      <c r="E28" s="162" t="e">
        <f t="shared" si="0"/>
        <v>#DIV/0!</v>
      </c>
    </row>
    <row r="29" spans="1:7" ht="33.75" hidden="1" customHeight="1">
      <c r="A29" s="49" t="s">
        <v>377</v>
      </c>
      <c r="B29" s="58" t="s">
        <v>378</v>
      </c>
      <c r="C29" s="51">
        <v>0</v>
      </c>
      <c r="D29" s="157"/>
      <c r="E29" s="162" t="e">
        <f t="shared" si="0"/>
        <v>#DIV/0!</v>
      </c>
    </row>
    <row r="30" spans="1:7" ht="25.5" hidden="1">
      <c r="A30" s="49" t="s">
        <v>379</v>
      </c>
      <c r="B30" s="59" t="s">
        <v>380</v>
      </c>
      <c r="C30" s="54">
        <v>0</v>
      </c>
      <c r="D30" s="157"/>
      <c r="E30" s="162" t="e">
        <f t="shared" si="0"/>
        <v>#DIV/0!</v>
      </c>
    </row>
    <row r="31" spans="1:7" ht="25.5">
      <c r="A31" s="49" t="s">
        <v>381</v>
      </c>
      <c r="B31" s="50" t="s">
        <v>382</v>
      </c>
      <c r="C31" s="51">
        <f>C32+C33+C34</f>
        <v>3777.2000000000003</v>
      </c>
      <c r="D31" s="51">
        <f>D32+D33+D34</f>
        <v>3938.8</v>
      </c>
      <c r="E31" s="162">
        <f t="shared" si="0"/>
        <v>104.27830138727099</v>
      </c>
    </row>
    <row r="32" spans="1:7" ht="75.75" hidden="1" thickBot="1">
      <c r="A32" s="52" t="s">
        <v>383</v>
      </c>
      <c r="B32" s="61" t="s">
        <v>384</v>
      </c>
      <c r="C32" s="54">
        <v>0</v>
      </c>
      <c r="D32" s="157"/>
      <c r="E32" s="162" t="e">
        <f t="shared" si="0"/>
        <v>#DIV/0!</v>
      </c>
    </row>
    <row r="33" spans="1:10" ht="60">
      <c r="A33" s="52" t="s">
        <v>385</v>
      </c>
      <c r="B33" s="53" t="s">
        <v>386</v>
      </c>
      <c r="C33" s="54">
        <f>1332.6+476.7+24+0.3+1343.9+0.3</f>
        <v>3177.8</v>
      </c>
      <c r="D33" s="54">
        <v>3374.6</v>
      </c>
      <c r="E33" s="162">
        <f t="shared" si="0"/>
        <v>106.19296368556863</v>
      </c>
      <c r="I33" s="161"/>
    </row>
    <row r="34" spans="1:10" ht="65.25" customHeight="1">
      <c r="A34" s="52" t="s">
        <v>387</v>
      </c>
      <c r="B34" s="61" t="s">
        <v>388</v>
      </c>
      <c r="C34" s="54">
        <f>570+100-70.6</f>
        <v>599.4</v>
      </c>
      <c r="D34" s="54">
        <v>564.20000000000005</v>
      </c>
      <c r="E34" s="162">
        <f t="shared" si="0"/>
        <v>94.127460794127472</v>
      </c>
      <c r="I34" s="161"/>
    </row>
    <row r="35" spans="1:10" ht="29.25" customHeight="1">
      <c r="A35" s="49" t="s">
        <v>389</v>
      </c>
      <c r="B35" s="62" t="s">
        <v>390</v>
      </c>
      <c r="C35" s="51">
        <f>C36</f>
        <v>104.9</v>
      </c>
      <c r="D35" s="51">
        <f>D36</f>
        <v>104.9</v>
      </c>
      <c r="E35" s="162">
        <f t="shared" si="0"/>
        <v>100</v>
      </c>
      <c r="I35" s="161"/>
    </row>
    <row r="36" spans="1:10" ht="32.25" customHeight="1" thickBot="1">
      <c r="A36" s="52" t="s">
        <v>391</v>
      </c>
      <c r="B36" s="63" t="s">
        <v>392</v>
      </c>
      <c r="C36" s="54">
        <f>50+54.9</f>
        <v>104.9</v>
      </c>
      <c r="D36" s="54">
        <v>104.9</v>
      </c>
      <c r="E36" s="162">
        <f t="shared" si="0"/>
        <v>100</v>
      </c>
      <c r="I36" s="161"/>
    </row>
    <row r="37" spans="1:10" ht="27" customHeight="1">
      <c r="A37" s="49" t="s">
        <v>393</v>
      </c>
      <c r="B37" s="58" t="s">
        <v>394</v>
      </c>
      <c r="C37" s="51">
        <f>C38+C39</f>
        <v>945.59999999999945</v>
      </c>
      <c r="D37" s="51">
        <f>D38+D39</f>
        <v>945.6</v>
      </c>
      <c r="E37" s="162">
        <f t="shared" si="0"/>
        <v>100.00000000000007</v>
      </c>
    </row>
    <row r="38" spans="1:10" ht="54" hidden="1" customHeight="1">
      <c r="A38" s="52" t="s">
        <v>395</v>
      </c>
      <c r="B38" s="64" t="s">
        <v>396</v>
      </c>
      <c r="C38" s="54">
        <v>0</v>
      </c>
      <c r="D38" s="159"/>
      <c r="E38" s="162" t="e">
        <f t="shared" si="0"/>
        <v>#DIV/0!</v>
      </c>
    </row>
    <row r="39" spans="1:10" ht="90">
      <c r="A39" s="52" t="s">
        <v>397</v>
      </c>
      <c r="B39" s="65" t="s">
        <v>398</v>
      </c>
      <c r="C39" s="101">
        <f>3387.2+179.5-493.9+2+140.2+200-1060+760-528-319.9-1321.5</f>
        <v>945.59999999999945</v>
      </c>
      <c r="D39" s="101">
        <v>945.6</v>
      </c>
      <c r="E39" s="162">
        <f t="shared" si="0"/>
        <v>100.00000000000007</v>
      </c>
      <c r="F39" s="60"/>
    </row>
    <row r="40" spans="1:10" ht="12.75" customHeight="1">
      <c r="A40" s="49" t="s">
        <v>399</v>
      </c>
      <c r="B40" s="50" t="s">
        <v>400</v>
      </c>
      <c r="C40" s="51">
        <f>C41</f>
        <v>5</v>
      </c>
      <c r="D40" s="51">
        <f>D41+D43</f>
        <v>20.8</v>
      </c>
      <c r="E40" s="162">
        <f t="shared" si="0"/>
        <v>416</v>
      </c>
    </row>
    <row r="41" spans="1:10" ht="50.65" customHeight="1">
      <c r="A41" s="52" t="s">
        <v>650</v>
      </c>
      <c r="B41" s="66" t="s">
        <v>651</v>
      </c>
      <c r="C41" s="54">
        <v>5</v>
      </c>
      <c r="D41" s="54">
        <v>5</v>
      </c>
      <c r="E41" s="162">
        <f t="shared" si="0"/>
        <v>100</v>
      </c>
      <c r="J41" s="55"/>
    </row>
    <row r="42" spans="1:10" ht="41.25" hidden="1" customHeight="1">
      <c r="A42" s="49" t="s">
        <v>401</v>
      </c>
      <c r="B42" s="53" t="s">
        <v>402</v>
      </c>
      <c r="C42" s="54">
        <v>0</v>
      </c>
      <c r="D42" s="157"/>
      <c r="E42" s="162" t="e">
        <f t="shared" si="0"/>
        <v>#DIV/0!</v>
      </c>
    </row>
    <row r="43" spans="1:10" ht="67.5" customHeight="1">
      <c r="A43" s="49" t="s">
        <v>675</v>
      </c>
      <c r="B43" s="53" t="s">
        <v>674</v>
      </c>
      <c r="C43" s="54">
        <v>0</v>
      </c>
      <c r="D43" s="54">
        <v>15.8</v>
      </c>
      <c r="E43" s="162">
        <v>0</v>
      </c>
    </row>
    <row r="44" spans="1:10" ht="15.75">
      <c r="A44" s="49" t="s">
        <v>403</v>
      </c>
      <c r="B44" s="50" t="s">
        <v>404</v>
      </c>
      <c r="C44" s="51">
        <f>C46</f>
        <v>80</v>
      </c>
      <c r="D44" s="51">
        <f>D46+D45</f>
        <v>92.7</v>
      </c>
      <c r="E44" s="162">
        <f t="shared" si="0"/>
        <v>115.875</v>
      </c>
    </row>
    <row r="45" spans="1:10" ht="30">
      <c r="A45" s="163" t="s">
        <v>677</v>
      </c>
      <c r="B45" s="53" t="s">
        <v>676</v>
      </c>
      <c r="C45" s="51">
        <v>0</v>
      </c>
      <c r="D45" s="51">
        <v>8.1999999999999993</v>
      </c>
      <c r="E45" s="162">
        <v>0</v>
      </c>
    </row>
    <row r="46" spans="1:10" ht="15.75">
      <c r="A46" s="52" t="s">
        <v>405</v>
      </c>
      <c r="B46" s="53" t="s">
        <v>406</v>
      </c>
      <c r="C46" s="54">
        <f>20+60</f>
        <v>80</v>
      </c>
      <c r="D46" s="54">
        <v>84.5</v>
      </c>
      <c r="E46" s="162">
        <f t="shared" si="0"/>
        <v>105.62499999999999</v>
      </c>
    </row>
    <row r="47" spans="1:10" ht="21" customHeight="1">
      <c r="A47" s="49" t="s">
        <v>407</v>
      </c>
      <c r="B47" s="67" t="s">
        <v>408</v>
      </c>
      <c r="C47" s="48">
        <f>C48+C50+C60+C61+C66+C67+C80</f>
        <v>20599.599999999999</v>
      </c>
      <c r="D47" s="48">
        <f>D48+D50+D60+D61+D66+D67+D80+D81</f>
        <v>19498.5</v>
      </c>
      <c r="E47" s="162">
        <f t="shared" si="0"/>
        <v>94.654750577681128</v>
      </c>
    </row>
    <row r="48" spans="1:10" ht="30">
      <c r="A48" s="52" t="s">
        <v>409</v>
      </c>
      <c r="B48" s="53" t="s">
        <v>410</v>
      </c>
      <c r="C48" s="54">
        <v>4040.3</v>
      </c>
      <c r="D48" s="54">
        <v>4040.3</v>
      </c>
      <c r="E48" s="162">
        <f t="shared" si="0"/>
        <v>100</v>
      </c>
      <c r="F48" s="53"/>
    </row>
    <row r="49" spans="1:5" ht="30">
      <c r="A49" s="52" t="s">
        <v>409</v>
      </c>
      <c r="B49" s="68" t="s">
        <v>411</v>
      </c>
      <c r="C49" s="54">
        <v>0</v>
      </c>
      <c r="D49" s="54">
        <v>0</v>
      </c>
      <c r="E49" s="162">
        <v>0</v>
      </c>
    </row>
    <row r="50" spans="1:5" ht="45">
      <c r="A50" s="52" t="s">
        <v>412</v>
      </c>
      <c r="B50" s="69" t="s">
        <v>413</v>
      </c>
      <c r="C50" s="70">
        <v>278.3</v>
      </c>
      <c r="D50" s="70">
        <v>278.3</v>
      </c>
      <c r="E50" s="162">
        <f t="shared" si="0"/>
        <v>100</v>
      </c>
    </row>
    <row r="51" spans="1:5" ht="30" hidden="1">
      <c r="A51" s="49" t="s">
        <v>414</v>
      </c>
      <c r="B51" s="71" t="s">
        <v>415</v>
      </c>
      <c r="C51" s="70">
        <v>0</v>
      </c>
      <c r="D51" s="157"/>
      <c r="E51" s="162" t="e">
        <f t="shared" si="0"/>
        <v>#DIV/0!</v>
      </c>
    </row>
    <row r="52" spans="1:5" ht="30" hidden="1">
      <c r="A52" s="49" t="s">
        <v>416</v>
      </c>
      <c r="B52" s="68" t="s">
        <v>417</v>
      </c>
      <c r="C52" s="70">
        <v>0</v>
      </c>
      <c r="D52" s="157"/>
      <c r="E52" s="162" t="e">
        <f t="shared" si="0"/>
        <v>#DIV/0!</v>
      </c>
    </row>
    <row r="53" spans="1:5" ht="15.75" hidden="1">
      <c r="A53" s="49" t="s">
        <v>418</v>
      </c>
      <c r="B53" s="72" t="s">
        <v>419</v>
      </c>
      <c r="C53" s="70">
        <f>C54</f>
        <v>884.1</v>
      </c>
      <c r="D53" s="157"/>
      <c r="E53" s="162">
        <f t="shared" si="0"/>
        <v>0</v>
      </c>
    </row>
    <row r="54" spans="1:5" ht="25.5" hidden="1">
      <c r="A54" s="49"/>
      <c r="B54" s="73" t="s">
        <v>420</v>
      </c>
      <c r="C54" s="70">
        <v>884.1</v>
      </c>
      <c r="D54" s="157"/>
      <c r="E54" s="162">
        <f t="shared" si="0"/>
        <v>0</v>
      </c>
    </row>
    <row r="55" spans="1:5" ht="15.75" hidden="1">
      <c r="A55" s="49" t="s">
        <v>421</v>
      </c>
      <c r="B55" s="72" t="s">
        <v>419</v>
      </c>
      <c r="C55" s="74">
        <f>C56+C57</f>
        <v>0</v>
      </c>
      <c r="D55" s="157"/>
      <c r="E55" s="162" t="e">
        <f t="shared" si="0"/>
        <v>#DIV/0!</v>
      </c>
    </row>
    <row r="56" spans="1:5" ht="29.25" hidden="1" customHeight="1">
      <c r="A56" s="49"/>
      <c r="B56" s="73" t="s">
        <v>422</v>
      </c>
      <c r="C56" s="70"/>
      <c r="D56" s="157"/>
      <c r="E56" s="162" t="e">
        <f t="shared" si="0"/>
        <v>#DIV/0!</v>
      </c>
    </row>
    <row r="57" spans="1:5" ht="15.75" hidden="1">
      <c r="A57" s="49"/>
      <c r="B57" s="75" t="s">
        <v>423</v>
      </c>
      <c r="C57" s="70"/>
      <c r="D57" s="157"/>
      <c r="E57" s="162" t="e">
        <f t="shared" si="0"/>
        <v>#DIV/0!</v>
      </c>
    </row>
    <row r="58" spans="1:5" ht="25.5" hidden="1">
      <c r="A58" s="49" t="s">
        <v>424</v>
      </c>
      <c r="B58" s="76" t="s">
        <v>425</v>
      </c>
      <c r="C58" s="74"/>
      <c r="D58" s="157"/>
      <c r="E58" s="162" t="e">
        <f t="shared" si="0"/>
        <v>#DIV/0!</v>
      </c>
    </row>
    <row r="59" spans="1:5" ht="25.5" hidden="1">
      <c r="A59" s="49"/>
      <c r="B59" s="77" t="s">
        <v>426</v>
      </c>
      <c r="C59" s="70"/>
      <c r="D59" s="157"/>
      <c r="E59" s="162" t="e">
        <f t="shared" si="0"/>
        <v>#DIV/0!</v>
      </c>
    </row>
    <row r="60" spans="1:5" ht="30">
      <c r="A60" s="52" t="s">
        <v>583</v>
      </c>
      <c r="B60" s="69" t="s">
        <v>582</v>
      </c>
      <c r="C60" s="70">
        <v>3.5</v>
      </c>
      <c r="D60" s="70">
        <v>3.5</v>
      </c>
      <c r="E60" s="162">
        <f t="shared" si="0"/>
        <v>100</v>
      </c>
    </row>
    <row r="61" spans="1:5" ht="15.75">
      <c r="A61" s="49" t="s">
        <v>570</v>
      </c>
      <c r="B61" s="76" t="s">
        <v>419</v>
      </c>
      <c r="C61" s="74">
        <f>C62+C63+C64+C65</f>
        <v>2911.8</v>
      </c>
      <c r="D61" s="74">
        <f>D62+D63+D64+D65</f>
        <v>2708.3999999999996</v>
      </c>
      <c r="E61" s="162">
        <f t="shared" si="0"/>
        <v>93.014630125695433</v>
      </c>
    </row>
    <row r="62" spans="1:5" ht="35.25" customHeight="1">
      <c r="A62" s="49"/>
      <c r="B62" s="69" t="s">
        <v>587</v>
      </c>
      <c r="C62" s="70">
        <f>701.3-122.3</f>
        <v>579</v>
      </c>
      <c r="D62" s="70">
        <v>579</v>
      </c>
      <c r="E62" s="162">
        <f t="shared" si="0"/>
        <v>100</v>
      </c>
    </row>
    <row r="63" spans="1:5" ht="50.25" customHeight="1">
      <c r="A63" s="49"/>
      <c r="B63" s="69" t="s">
        <v>589</v>
      </c>
      <c r="C63" s="70">
        <f>247.3-26.1</f>
        <v>221.20000000000002</v>
      </c>
      <c r="D63" s="70">
        <v>17.8</v>
      </c>
      <c r="E63" s="162">
        <f t="shared" si="0"/>
        <v>8.0470162748643759</v>
      </c>
    </row>
    <row r="64" spans="1:5" ht="79.5" customHeight="1">
      <c r="A64" s="49"/>
      <c r="B64" s="69" t="s">
        <v>590</v>
      </c>
      <c r="C64" s="70">
        <v>1028.8</v>
      </c>
      <c r="D64" s="70">
        <v>1028.8</v>
      </c>
      <c r="E64" s="162">
        <f t="shared" si="0"/>
        <v>100</v>
      </c>
    </row>
    <row r="65" spans="1:6" ht="79.5" customHeight="1">
      <c r="A65" s="49"/>
      <c r="B65" s="69" t="s">
        <v>633</v>
      </c>
      <c r="C65" s="70">
        <v>1082.8</v>
      </c>
      <c r="D65" s="70">
        <v>1082.8</v>
      </c>
      <c r="E65" s="162">
        <f t="shared" si="0"/>
        <v>100</v>
      </c>
    </row>
    <row r="66" spans="1:6" ht="27" customHeight="1">
      <c r="A66" s="49" t="s">
        <v>571</v>
      </c>
      <c r="B66" s="76" t="s">
        <v>588</v>
      </c>
      <c r="C66" s="74">
        <v>601.70000000000005</v>
      </c>
      <c r="D66" s="74">
        <v>568.4</v>
      </c>
      <c r="E66" s="162">
        <f t="shared" si="0"/>
        <v>94.465680571713477</v>
      </c>
    </row>
    <row r="67" spans="1:6" ht="28.5" customHeight="1">
      <c r="A67" s="78" t="s">
        <v>584</v>
      </c>
      <c r="B67" s="79" t="s">
        <v>417</v>
      </c>
      <c r="C67" s="80">
        <f>C69+C70+C68+C71+C72+C73+C74+C75+C76+C77+C79+C78</f>
        <v>5263.9999999999991</v>
      </c>
      <c r="D67" s="80">
        <f>D69+D70+D68+D71+D72+D73+D74+D75+D76+D77+D79+D78</f>
        <v>4486.8</v>
      </c>
      <c r="E67" s="162">
        <f t="shared" si="0"/>
        <v>85.235562310030417</v>
      </c>
    </row>
    <row r="68" spans="1:6" ht="42" customHeight="1">
      <c r="A68" s="78"/>
      <c r="B68" s="81" t="s">
        <v>657</v>
      </c>
      <c r="C68" s="70">
        <v>300</v>
      </c>
      <c r="D68" s="70">
        <v>300</v>
      </c>
      <c r="E68" s="162">
        <f t="shared" si="0"/>
        <v>100</v>
      </c>
    </row>
    <row r="69" spans="1:6" ht="33.75" customHeight="1">
      <c r="A69" s="78"/>
      <c r="B69" s="81" t="s">
        <v>658</v>
      </c>
      <c r="C69" s="70">
        <v>100</v>
      </c>
      <c r="D69" s="70">
        <v>100</v>
      </c>
      <c r="E69" s="162">
        <f t="shared" si="0"/>
        <v>100</v>
      </c>
    </row>
    <row r="70" spans="1:6" ht="25.5">
      <c r="A70" s="78"/>
      <c r="B70" s="81" t="s">
        <v>586</v>
      </c>
      <c r="C70" s="70">
        <v>200</v>
      </c>
      <c r="D70" s="70">
        <v>172.8</v>
      </c>
      <c r="E70" s="162">
        <f t="shared" si="0"/>
        <v>86.4</v>
      </c>
    </row>
    <row r="71" spans="1:6" ht="42" customHeight="1">
      <c r="A71" s="78"/>
      <c r="B71" s="81" t="s">
        <v>617</v>
      </c>
      <c r="C71" s="70">
        <v>162</v>
      </c>
      <c r="D71" s="70">
        <v>162</v>
      </c>
      <c r="E71" s="162">
        <f t="shared" si="0"/>
        <v>100</v>
      </c>
    </row>
    <row r="72" spans="1:6" ht="43.5" customHeight="1">
      <c r="A72" s="78"/>
      <c r="B72" s="81" t="s">
        <v>619</v>
      </c>
      <c r="C72" s="70">
        <v>120</v>
      </c>
      <c r="D72" s="70">
        <v>120</v>
      </c>
      <c r="E72" s="162">
        <f t="shared" si="0"/>
        <v>100</v>
      </c>
      <c r="F72" s="41" t="s">
        <v>642</v>
      </c>
    </row>
    <row r="73" spans="1:6" ht="21.75" customHeight="1">
      <c r="A73" s="78"/>
      <c r="B73" s="81" t="s">
        <v>620</v>
      </c>
      <c r="C73" s="70">
        <v>20</v>
      </c>
      <c r="D73" s="70">
        <v>20</v>
      </c>
      <c r="E73" s="162">
        <f t="shared" si="0"/>
        <v>100</v>
      </c>
    </row>
    <row r="74" spans="1:6" ht="21.75" customHeight="1">
      <c r="A74" s="78"/>
      <c r="B74" s="81" t="s">
        <v>636</v>
      </c>
      <c r="C74" s="70">
        <f>1250+380</f>
        <v>1630</v>
      </c>
      <c r="D74" s="70">
        <v>1630</v>
      </c>
      <c r="E74" s="162">
        <f t="shared" si="0"/>
        <v>100</v>
      </c>
    </row>
    <row r="75" spans="1:6" ht="21.75" customHeight="1">
      <c r="A75" s="78"/>
      <c r="B75" s="81" t="s">
        <v>640</v>
      </c>
      <c r="C75" s="70">
        <v>1635.4</v>
      </c>
      <c r="D75" s="70">
        <v>1635.4</v>
      </c>
      <c r="E75" s="162">
        <f t="shared" si="0"/>
        <v>100</v>
      </c>
    </row>
    <row r="76" spans="1:6" ht="30.75" customHeight="1">
      <c r="A76" s="78"/>
      <c r="B76" s="81" t="s">
        <v>643</v>
      </c>
      <c r="C76" s="70">
        <v>200</v>
      </c>
      <c r="D76" s="70">
        <v>200</v>
      </c>
      <c r="E76" s="162">
        <f t="shared" si="0"/>
        <v>100</v>
      </c>
    </row>
    <row r="77" spans="1:6" ht="30.75" customHeight="1">
      <c r="A77" s="78"/>
      <c r="B77" s="81" t="s">
        <v>649</v>
      </c>
      <c r="C77" s="70">
        <v>104.2</v>
      </c>
      <c r="D77" s="70">
        <v>104.2</v>
      </c>
      <c r="E77" s="162">
        <f t="shared" si="0"/>
        <v>100</v>
      </c>
    </row>
    <row r="78" spans="1:6" ht="30.75" customHeight="1">
      <c r="A78" s="78"/>
      <c r="B78" s="81" t="s">
        <v>665</v>
      </c>
      <c r="C78" s="70">
        <v>42.4</v>
      </c>
      <c r="D78" s="70">
        <v>42.4</v>
      </c>
      <c r="E78" s="162">
        <f t="shared" si="0"/>
        <v>100</v>
      </c>
    </row>
    <row r="79" spans="1:6" ht="30.75" customHeight="1">
      <c r="A79" s="78"/>
      <c r="B79" s="81" t="s">
        <v>652</v>
      </c>
      <c r="C79" s="70">
        <v>750</v>
      </c>
      <c r="D79" s="70">
        <v>0</v>
      </c>
      <c r="E79" s="162">
        <f t="shared" ref="E79:E82" si="1">D79/C79*100</f>
        <v>0</v>
      </c>
    </row>
    <row r="80" spans="1:6" ht="25.5">
      <c r="A80" s="78" t="s">
        <v>615</v>
      </c>
      <c r="B80" s="79" t="s">
        <v>614</v>
      </c>
      <c r="C80" s="74">
        <v>7500</v>
      </c>
      <c r="D80" s="74">
        <v>7500</v>
      </c>
      <c r="E80" s="162">
        <f t="shared" si="1"/>
        <v>100</v>
      </c>
    </row>
    <row r="81" spans="1:6" ht="38.25">
      <c r="A81" s="82" t="s">
        <v>679</v>
      </c>
      <c r="B81" s="79" t="s">
        <v>678</v>
      </c>
      <c r="C81" s="74">
        <v>0</v>
      </c>
      <c r="D81" s="74">
        <v>-87.2</v>
      </c>
      <c r="E81" s="162">
        <v>0</v>
      </c>
    </row>
    <row r="82" spans="1:6" ht="16.5" thickBot="1">
      <c r="A82" s="83"/>
      <c r="B82" s="84" t="s">
        <v>427</v>
      </c>
      <c r="C82" s="48">
        <f>C14+C47</f>
        <v>37614.800000000003</v>
      </c>
      <c r="D82" s="48">
        <f>D14+D47</f>
        <v>36684.5</v>
      </c>
      <c r="E82" s="162">
        <f t="shared" si="1"/>
        <v>97.526771377223852</v>
      </c>
      <c r="F82" s="55"/>
    </row>
    <row r="83" spans="1:6">
      <c r="A83" s="85"/>
      <c r="C83" s="86"/>
    </row>
    <row r="84" spans="1:6">
      <c r="A84" s="85"/>
      <c r="C84" s="86"/>
    </row>
    <row r="85" spans="1:6">
      <c r="A85" s="85"/>
      <c r="C85" s="86"/>
    </row>
    <row r="86" spans="1:6">
      <c r="A86" s="87"/>
      <c r="C86" s="86">
        <v>39102.699999999997</v>
      </c>
    </row>
    <row r="88" spans="1:6">
      <c r="C88" s="41">
        <v>39671.4</v>
      </c>
    </row>
    <row r="92" spans="1:6">
      <c r="D92" s="29"/>
      <c r="E92" s="29"/>
    </row>
  </sheetData>
  <mergeCells count="11">
    <mergeCell ref="B1:E1"/>
    <mergeCell ref="A9:E10"/>
    <mergeCell ref="D12:D13"/>
    <mergeCell ref="E12:E13"/>
    <mergeCell ref="C12:C13"/>
    <mergeCell ref="B5:E5"/>
    <mergeCell ref="B6:E6"/>
    <mergeCell ref="B7:E7"/>
    <mergeCell ref="A2:D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>
      <selection activeCell="A2" sqref="A2:E4"/>
    </sheetView>
  </sheetViews>
  <sheetFormatPr defaultRowHeight="15"/>
  <cols>
    <col min="1" max="1" width="47.28515625" style="41" customWidth="1"/>
    <col min="2" max="2" width="12.5703125" style="41" customWidth="1"/>
    <col min="3" max="3" width="14.85546875" style="41" customWidth="1"/>
    <col min="4" max="4" width="17" style="41" customWidth="1"/>
    <col min="5" max="5" width="15.5703125" style="41" customWidth="1"/>
    <col min="6" max="6" width="14.5703125" style="41" customWidth="1"/>
    <col min="7" max="7" width="9.5703125" style="41" customWidth="1"/>
    <col min="8" max="256" width="9.140625" style="41"/>
    <col min="257" max="257" width="65.85546875" style="41" customWidth="1"/>
    <col min="258" max="258" width="20" style="41" customWidth="1"/>
    <col min="259" max="259" width="19.42578125" style="41" customWidth="1"/>
    <col min="260" max="260" width="19.28515625" style="41" customWidth="1"/>
    <col min="261" max="262" width="9.140625" style="41"/>
    <col min="263" max="263" width="9.5703125" style="41" customWidth="1"/>
    <col min="264" max="512" width="9.140625" style="41"/>
    <col min="513" max="513" width="65.85546875" style="41" customWidth="1"/>
    <col min="514" max="514" width="20" style="41" customWidth="1"/>
    <col min="515" max="515" width="19.42578125" style="41" customWidth="1"/>
    <col min="516" max="516" width="19.28515625" style="41" customWidth="1"/>
    <col min="517" max="518" width="9.140625" style="41"/>
    <col min="519" max="519" width="9.5703125" style="41" customWidth="1"/>
    <col min="520" max="768" width="9.140625" style="41"/>
    <col min="769" max="769" width="65.85546875" style="41" customWidth="1"/>
    <col min="770" max="770" width="20" style="41" customWidth="1"/>
    <col min="771" max="771" width="19.42578125" style="41" customWidth="1"/>
    <col min="772" max="772" width="19.28515625" style="41" customWidth="1"/>
    <col min="773" max="774" width="9.140625" style="41"/>
    <col min="775" max="775" width="9.5703125" style="41" customWidth="1"/>
    <col min="776" max="1024" width="9.140625" style="41"/>
    <col min="1025" max="1025" width="65.85546875" style="41" customWidth="1"/>
    <col min="1026" max="1026" width="20" style="41" customWidth="1"/>
    <col min="1027" max="1027" width="19.42578125" style="41" customWidth="1"/>
    <col min="1028" max="1028" width="19.28515625" style="41" customWidth="1"/>
    <col min="1029" max="1030" width="9.140625" style="41"/>
    <col min="1031" max="1031" width="9.5703125" style="41" customWidth="1"/>
    <col min="1032" max="1280" width="9.140625" style="41"/>
    <col min="1281" max="1281" width="65.85546875" style="41" customWidth="1"/>
    <col min="1282" max="1282" width="20" style="41" customWidth="1"/>
    <col min="1283" max="1283" width="19.42578125" style="41" customWidth="1"/>
    <col min="1284" max="1284" width="19.28515625" style="41" customWidth="1"/>
    <col min="1285" max="1286" width="9.140625" style="41"/>
    <col min="1287" max="1287" width="9.5703125" style="41" customWidth="1"/>
    <col min="1288" max="1536" width="9.140625" style="41"/>
    <col min="1537" max="1537" width="65.85546875" style="41" customWidth="1"/>
    <col min="1538" max="1538" width="20" style="41" customWidth="1"/>
    <col min="1539" max="1539" width="19.42578125" style="41" customWidth="1"/>
    <col min="1540" max="1540" width="19.28515625" style="41" customWidth="1"/>
    <col min="1541" max="1542" width="9.140625" style="41"/>
    <col min="1543" max="1543" width="9.5703125" style="41" customWidth="1"/>
    <col min="1544" max="1792" width="9.140625" style="41"/>
    <col min="1793" max="1793" width="65.85546875" style="41" customWidth="1"/>
    <col min="1794" max="1794" width="20" style="41" customWidth="1"/>
    <col min="1795" max="1795" width="19.42578125" style="41" customWidth="1"/>
    <col min="1796" max="1796" width="19.28515625" style="41" customWidth="1"/>
    <col min="1797" max="1798" width="9.140625" style="41"/>
    <col min="1799" max="1799" width="9.5703125" style="41" customWidth="1"/>
    <col min="1800" max="2048" width="9.140625" style="41"/>
    <col min="2049" max="2049" width="65.85546875" style="41" customWidth="1"/>
    <col min="2050" max="2050" width="20" style="41" customWidth="1"/>
    <col min="2051" max="2051" width="19.42578125" style="41" customWidth="1"/>
    <col min="2052" max="2052" width="19.28515625" style="41" customWidth="1"/>
    <col min="2053" max="2054" width="9.140625" style="41"/>
    <col min="2055" max="2055" width="9.5703125" style="41" customWidth="1"/>
    <col min="2056" max="2304" width="9.140625" style="41"/>
    <col min="2305" max="2305" width="65.85546875" style="41" customWidth="1"/>
    <col min="2306" max="2306" width="20" style="41" customWidth="1"/>
    <col min="2307" max="2307" width="19.42578125" style="41" customWidth="1"/>
    <col min="2308" max="2308" width="19.28515625" style="41" customWidth="1"/>
    <col min="2309" max="2310" width="9.140625" style="41"/>
    <col min="2311" max="2311" width="9.5703125" style="41" customWidth="1"/>
    <col min="2312" max="2560" width="9.140625" style="41"/>
    <col min="2561" max="2561" width="65.85546875" style="41" customWidth="1"/>
    <col min="2562" max="2562" width="20" style="41" customWidth="1"/>
    <col min="2563" max="2563" width="19.42578125" style="41" customWidth="1"/>
    <col min="2564" max="2564" width="19.28515625" style="41" customWidth="1"/>
    <col min="2565" max="2566" width="9.140625" style="41"/>
    <col min="2567" max="2567" width="9.5703125" style="41" customWidth="1"/>
    <col min="2568" max="2816" width="9.140625" style="41"/>
    <col min="2817" max="2817" width="65.85546875" style="41" customWidth="1"/>
    <col min="2818" max="2818" width="20" style="41" customWidth="1"/>
    <col min="2819" max="2819" width="19.42578125" style="41" customWidth="1"/>
    <col min="2820" max="2820" width="19.28515625" style="41" customWidth="1"/>
    <col min="2821" max="2822" width="9.140625" style="41"/>
    <col min="2823" max="2823" width="9.5703125" style="41" customWidth="1"/>
    <col min="2824" max="3072" width="9.140625" style="41"/>
    <col min="3073" max="3073" width="65.85546875" style="41" customWidth="1"/>
    <col min="3074" max="3074" width="20" style="41" customWidth="1"/>
    <col min="3075" max="3075" width="19.42578125" style="41" customWidth="1"/>
    <col min="3076" max="3076" width="19.28515625" style="41" customWidth="1"/>
    <col min="3077" max="3078" width="9.140625" style="41"/>
    <col min="3079" max="3079" width="9.5703125" style="41" customWidth="1"/>
    <col min="3080" max="3328" width="9.140625" style="41"/>
    <col min="3329" max="3329" width="65.85546875" style="41" customWidth="1"/>
    <col min="3330" max="3330" width="20" style="41" customWidth="1"/>
    <col min="3331" max="3331" width="19.42578125" style="41" customWidth="1"/>
    <col min="3332" max="3332" width="19.28515625" style="41" customWidth="1"/>
    <col min="3333" max="3334" width="9.140625" style="41"/>
    <col min="3335" max="3335" width="9.5703125" style="41" customWidth="1"/>
    <col min="3336" max="3584" width="9.140625" style="41"/>
    <col min="3585" max="3585" width="65.85546875" style="41" customWidth="1"/>
    <col min="3586" max="3586" width="20" style="41" customWidth="1"/>
    <col min="3587" max="3587" width="19.42578125" style="41" customWidth="1"/>
    <col min="3588" max="3588" width="19.28515625" style="41" customWidth="1"/>
    <col min="3589" max="3590" width="9.140625" style="41"/>
    <col min="3591" max="3591" width="9.5703125" style="41" customWidth="1"/>
    <col min="3592" max="3840" width="9.140625" style="41"/>
    <col min="3841" max="3841" width="65.85546875" style="41" customWidth="1"/>
    <col min="3842" max="3842" width="20" style="41" customWidth="1"/>
    <col min="3843" max="3843" width="19.42578125" style="41" customWidth="1"/>
    <col min="3844" max="3844" width="19.28515625" style="41" customWidth="1"/>
    <col min="3845" max="3846" width="9.140625" style="41"/>
    <col min="3847" max="3847" width="9.5703125" style="41" customWidth="1"/>
    <col min="3848" max="4096" width="9.140625" style="41"/>
    <col min="4097" max="4097" width="65.85546875" style="41" customWidth="1"/>
    <col min="4098" max="4098" width="20" style="41" customWidth="1"/>
    <col min="4099" max="4099" width="19.42578125" style="41" customWidth="1"/>
    <col min="4100" max="4100" width="19.28515625" style="41" customWidth="1"/>
    <col min="4101" max="4102" width="9.140625" style="41"/>
    <col min="4103" max="4103" width="9.5703125" style="41" customWidth="1"/>
    <col min="4104" max="4352" width="9.140625" style="41"/>
    <col min="4353" max="4353" width="65.85546875" style="41" customWidth="1"/>
    <col min="4354" max="4354" width="20" style="41" customWidth="1"/>
    <col min="4355" max="4355" width="19.42578125" style="41" customWidth="1"/>
    <col min="4356" max="4356" width="19.28515625" style="41" customWidth="1"/>
    <col min="4357" max="4358" width="9.140625" style="41"/>
    <col min="4359" max="4359" width="9.5703125" style="41" customWidth="1"/>
    <col min="4360" max="4608" width="9.140625" style="41"/>
    <col min="4609" max="4609" width="65.85546875" style="41" customWidth="1"/>
    <col min="4610" max="4610" width="20" style="41" customWidth="1"/>
    <col min="4611" max="4611" width="19.42578125" style="41" customWidth="1"/>
    <col min="4612" max="4612" width="19.28515625" style="41" customWidth="1"/>
    <col min="4613" max="4614" width="9.140625" style="41"/>
    <col min="4615" max="4615" width="9.5703125" style="41" customWidth="1"/>
    <col min="4616" max="4864" width="9.140625" style="41"/>
    <col min="4865" max="4865" width="65.85546875" style="41" customWidth="1"/>
    <col min="4866" max="4866" width="20" style="41" customWidth="1"/>
    <col min="4867" max="4867" width="19.42578125" style="41" customWidth="1"/>
    <col min="4868" max="4868" width="19.28515625" style="41" customWidth="1"/>
    <col min="4869" max="4870" width="9.140625" style="41"/>
    <col min="4871" max="4871" width="9.5703125" style="41" customWidth="1"/>
    <col min="4872" max="5120" width="9.140625" style="41"/>
    <col min="5121" max="5121" width="65.85546875" style="41" customWidth="1"/>
    <col min="5122" max="5122" width="20" style="41" customWidth="1"/>
    <col min="5123" max="5123" width="19.42578125" style="41" customWidth="1"/>
    <col min="5124" max="5124" width="19.28515625" style="41" customWidth="1"/>
    <col min="5125" max="5126" width="9.140625" style="41"/>
    <col min="5127" max="5127" width="9.5703125" style="41" customWidth="1"/>
    <col min="5128" max="5376" width="9.140625" style="41"/>
    <col min="5377" max="5377" width="65.85546875" style="41" customWidth="1"/>
    <col min="5378" max="5378" width="20" style="41" customWidth="1"/>
    <col min="5379" max="5379" width="19.42578125" style="41" customWidth="1"/>
    <col min="5380" max="5380" width="19.28515625" style="41" customWidth="1"/>
    <col min="5381" max="5382" width="9.140625" style="41"/>
    <col min="5383" max="5383" width="9.5703125" style="41" customWidth="1"/>
    <col min="5384" max="5632" width="9.140625" style="41"/>
    <col min="5633" max="5633" width="65.85546875" style="41" customWidth="1"/>
    <col min="5634" max="5634" width="20" style="41" customWidth="1"/>
    <col min="5635" max="5635" width="19.42578125" style="41" customWidth="1"/>
    <col min="5636" max="5636" width="19.28515625" style="41" customWidth="1"/>
    <col min="5637" max="5638" width="9.140625" style="41"/>
    <col min="5639" max="5639" width="9.5703125" style="41" customWidth="1"/>
    <col min="5640" max="5888" width="9.140625" style="41"/>
    <col min="5889" max="5889" width="65.85546875" style="41" customWidth="1"/>
    <col min="5890" max="5890" width="20" style="41" customWidth="1"/>
    <col min="5891" max="5891" width="19.42578125" style="41" customWidth="1"/>
    <col min="5892" max="5892" width="19.28515625" style="41" customWidth="1"/>
    <col min="5893" max="5894" width="9.140625" style="41"/>
    <col min="5895" max="5895" width="9.5703125" style="41" customWidth="1"/>
    <col min="5896" max="6144" width="9.140625" style="41"/>
    <col min="6145" max="6145" width="65.85546875" style="41" customWidth="1"/>
    <col min="6146" max="6146" width="20" style="41" customWidth="1"/>
    <col min="6147" max="6147" width="19.42578125" style="41" customWidth="1"/>
    <col min="6148" max="6148" width="19.28515625" style="41" customWidth="1"/>
    <col min="6149" max="6150" width="9.140625" style="41"/>
    <col min="6151" max="6151" width="9.5703125" style="41" customWidth="1"/>
    <col min="6152" max="6400" width="9.140625" style="41"/>
    <col min="6401" max="6401" width="65.85546875" style="41" customWidth="1"/>
    <col min="6402" max="6402" width="20" style="41" customWidth="1"/>
    <col min="6403" max="6403" width="19.42578125" style="41" customWidth="1"/>
    <col min="6404" max="6404" width="19.28515625" style="41" customWidth="1"/>
    <col min="6405" max="6406" width="9.140625" style="41"/>
    <col min="6407" max="6407" width="9.5703125" style="41" customWidth="1"/>
    <col min="6408" max="6656" width="9.140625" style="41"/>
    <col min="6657" max="6657" width="65.85546875" style="41" customWidth="1"/>
    <col min="6658" max="6658" width="20" style="41" customWidth="1"/>
    <col min="6659" max="6659" width="19.42578125" style="41" customWidth="1"/>
    <col min="6660" max="6660" width="19.28515625" style="41" customWidth="1"/>
    <col min="6661" max="6662" width="9.140625" style="41"/>
    <col min="6663" max="6663" width="9.5703125" style="41" customWidth="1"/>
    <col min="6664" max="6912" width="9.140625" style="41"/>
    <col min="6913" max="6913" width="65.85546875" style="41" customWidth="1"/>
    <col min="6914" max="6914" width="20" style="41" customWidth="1"/>
    <col min="6915" max="6915" width="19.42578125" style="41" customWidth="1"/>
    <col min="6916" max="6916" width="19.28515625" style="41" customWidth="1"/>
    <col min="6917" max="6918" width="9.140625" style="41"/>
    <col min="6919" max="6919" width="9.5703125" style="41" customWidth="1"/>
    <col min="6920" max="7168" width="9.140625" style="41"/>
    <col min="7169" max="7169" width="65.85546875" style="41" customWidth="1"/>
    <col min="7170" max="7170" width="20" style="41" customWidth="1"/>
    <col min="7171" max="7171" width="19.42578125" style="41" customWidth="1"/>
    <col min="7172" max="7172" width="19.28515625" style="41" customWidth="1"/>
    <col min="7173" max="7174" width="9.140625" style="41"/>
    <col min="7175" max="7175" width="9.5703125" style="41" customWidth="1"/>
    <col min="7176" max="7424" width="9.140625" style="41"/>
    <col min="7425" max="7425" width="65.85546875" style="41" customWidth="1"/>
    <col min="7426" max="7426" width="20" style="41" customWidth="1"/>
    <col min="7427" max="7427" width="19.42578125" style="41" customWidth="1"/>
    <col min="7428" max="7428" width="19.28515625" style="41" customWidth="1"/>
    <col min="7429" max="7430" width="9.140625" style="41"/>
    <col min="7431" max="7431" width="9.5703125" style="41" customWidth="1"/>
    <col min="7432" max="7680" width="9.140625" style="41"/>
    <col min="7681" max="7681" width="65.85546875" style="41" customWidth="1"/>
    <col min="7682" max="7682" width="20" style="41" customWidth="1"/>
    <col min="7683" max="7683" width="19.42578125" style="41" customWidth="1"/>
    <col min="7684" max="7684" width="19.28515625" style="41" customWidth="1"/>
    <col min="7685" max="7686" width="9.140625" style="41"/>
    <col min="7687" max="7687" width="9.5703125" style="41" customWidth="1"/>
    <col min="7688" max="7936" width="9.140625" style="41"/>
    <col min="7937" max="7937" width="65.85546875" style="41" customWidth="1"/>
    <col min="7938" max="7938" width="20" style="41" customWidth="1"/>
    <col min="7939" max="7939" width="19.42578125" style="41" customWidth="1"/>
    <col min="7940" max="7940" width="19.28515625" style="41" customWidth="1"/>
    <col min="7941" max="7942" width="9.140625" style="41"/>
    <col min="7943" max="7943" width="9.5703125" style="41" customWidth="1"/>
    <col min="7944" max="8192" width="9.140625" style="41"/>
    <col min="8193" max="8193" width="65.85546875" style="41" customWidth="1"/>
    <col min="8194" max="8194" width="20" style="41" customWidth="1"/>
    <col min="8195" max="8195" width="19.42578125" style="41" customWidth="1"/>
    <col min="8196" max="8196" width="19.28515625" style="41" customWidth="1"/>
    <col min="8197" max="8198" width="9.140625" style="41"/>
    <col min="8199" max="8199" width="9.5703125" style="41" customWidth="1"/>
    <col min="8200" max="8448" width="9.140625" style="41"/>
    <col min="8449" max="8449" width="65.85546875" style="41" customWidth="1"/>
    <col min="8450" max="8450" width="20" style="41" customWidth="1"/>
    <col min="8451" max="8451" width="19.42578125" style="41" customWidth="1"/>
    <col min="8452" max="8452" width="19.28515625" style="41" customWidth="1"/>
    <col min="8453" max="8454" width="9.140625" style="41"/>
    <col min="8455" max="8455" width="9.5703125" style="41" customWidth="1"/>
    <col min="8456" max="8704" width="9.140625" style="41"/>
    <col min="8705" max="8705" width="65.85546875" style="41" customWidth="1"/>
    <col min="8706" max="8706" width="20" style="41" customWidth="1"/>
    <col min="8707" max="8707" width="19.42578125" style="41" customWidth="1"/>
    <col min="8708" max="8708" width="19.28515625" style="41" customWidth="1"/>
    <col min="8709" max="8710" width="9.140625" style="41"/>
    <col min="8711" max="8711" width="9.5703125" style="41" customWidth="1"/>
    <col min="8712" max="8960" width="9.140625" style="41"/>
    <col min="8961" max="8961" width="65.85546875" style="41" customWidth="1"/>
    <col min="8962" max="8962" width="20" style="41" customWidth="1"/>
    <col min="8963" max="8963" width="19.42578125" style="41" customWidth="1"/>
    <col min="8964" max="8964" width="19.28515625" style="41" customWidth="1"/>
    <col min="8965" max="8966" width="9.140625" style="41"/>
    <col min="8967" max="8967" width="9.5703125" style="41" customWidth="1"/>
    <col min="8968" max="9216" width="9.140625" style="41"/>
    <col min="9217" max="9217" width="65.85546875" style="41" customWidth="1"/>
    <col min="9218" max="9218" width="20" style="41" customWidth="1"/>
    <col min="9219" max="9219" width="19.42578125" style="41" customWidth="1"/>
    <col min="9220" max="9220" width="19.28515625" style="41" customWidth="1"/>
    <col min="9221" max="9222" width="9.140625" style="41"/>
    <col min="9223" max="9223" width="9.5703125" style="41" customWidth="1"/>
    <col min="9224" max="9472" width="9.140625" style="41"/>
    <col min="9473" max="9473" width="65.85546875" style="41" customWidth="1"/>
    <col min="9474" max="9474" width="20" style="41" customWidth="1"/>
    <col min="9475" max="9475" width="19.42578125" style="41" customWidth="1"/>
    <col min="9476" max="9476" width="19.28515625" style="41" customWidth="1"/>
    <col min="9477" max="9478" width="9.140625" style="41"/>
    <col min="9479" max="9479" width="9.5703125" style="41" customWidth="1"/>
    <col min="9480" max="9728" width="9.140625" style="41"/>
    <col min="9729" max="9729" width="65.85546875" style="41" customWidth="1"/>
    <col min="9730" max="9730" width="20" style="41" customWidth="1"/>
    <col min="9731" max="9731" width="19.42578125" style="41" customWidth="1"/>
    <col min="9732" max="9732" width="19.28515625" style="41" customWidth="1"/>
    <col min="9733" max="9734" width="9.140625" style="41"/>
    <col min="9735" max="9735" width="9.5703125" style="41" customWidth="1"/>
    <col min="9736" max="9984" width="9.140625" style="41"/>
    <col min="9985" max="9985" width="65.85546875" style="41" customWidth="1"/>
    <col min="9986" max="9986" width="20" style="41" customWidth="1"/>
    <col min="9987" max="9987" width="19.42578125" style="41" customWidth="1"/>
    <col min="9988" max="9988" width="19.28515625" style="41" customWidth="1"/>
    <col min="9989" max="9990" width="9.140625" style="41"/>
    <col min="9991" max="9991" width="9.5703125" style="41" customWidth="1"/>
    <col min="9992" max="10240" width="9.140625" style="41"/>
    <col min="10241" max="10241" width="65.85546875" style="41" customWidth="1"/>
    <col min="10242" max="10242" width="20" style="41" customWidth="1"/>
    <col min="10243" max="10243" width="19.42578125" style="41" customWidth="1"/>
    <col min="10244" max="10244" width="19.28515625" style="41" customWidth="1"/>
    <col min="10245" max="10246" width="9.140625" style="41"/>
    <col min="10247" max="10247" width="9.5703125" style="41" customWidth="1"/>
    <col min="10248" max="10496" width="9.140625" style="41"/>
    <col min="10497" max="10497" width="65.85546875" style="41" customWidth="1"/>
    <col min="10498" max="10498" width="20" style="41" customWidth="1"/>
    <col min="10499" max="10499" width="19.42578125" style="41" customWidth="1"/>
    <col min="10500" max="10500" width="19.28515625" style="41" customWidth="1"/>
    <col min="10501" max="10502" width="9.140625" style="41"/>
    <col min="10503" max="10503" width="9.5703125" style="41" customWidth="1"/>
    <col min="10504" max="10752" width="9.140625" style="41"/>
    <col min="10753" max="10753" width="65.85546875" style="41" customWidth="1"/>
    <col min="10754" max="10754" width="20" style="41" customWidth="1"/>
    <col min="10755" max="10755" width="19.42578125" style="41" customWidth="1"/>
    <col min="10756" max="10756" width="19.28515625" style="41" customWidth="1"/>
    <col min="10757" max="10758" width="9.140625" style="41"/>
    <col min="10759" max="10759" width="9.5703125" style="41" customWidth="1"/>
    <col min="10760" max="11008" width="9.140625" style="41"/>
    <col min="11009" max="11009" width="65.85546875" style="41" customWidth="1"/>
    <col min="11010" max="11010" width="20" style="41" customWidth="1"/>
    <col min="11011" max="11011" width="19.42578125" style="41" customWidth="1"/>
    <col min="11012" max="11012" width="19.28515625" style="41" customWidth="1"/>
    <col min="11013" max="11014" width="9.140625" style="41"/>
    <col min="11015" max="11015" width="9.5703125" style="41" customWidth="1"/>
    <col min="11016" max="11264" width="9.140625" style="41"/>
    <col min="11265" max="11265" width="65.85546875" style="41" customWidth="1"/>
    <col min="11266" max="11266" width="20" style="41" customWidth="1"/>
    <col min="11267" max="11267" width="19.42578125" style="41" customWidth="1"/>
    <col min="11268" max="11268" width="19.28515625" style="41" customWidth="1"/>
    <col min="11269" max="11270" width="9.140625" style="41"/>
    <col min="11271" max="11271" width="9.5703125" style="41" customWidth="1"/>
    <col min="11272" max="11520" width="9.140625" style="41"/>
    <col min="11521" max="11521" width="65.85546875" style="41" customWidth="1"/>
    <col min="11522" max="11522" width="20" style="41" customWidth="1"/>
    <col min="11523" max="11523" width="19.42578125" style="41" customWidth="1"/>
    <col min="11524" max="11524" width="19.28515625" style="41" customWidth="1"/>
    <col min="11525" max="11526" width="9.140625" style="41"/>
    <col min="11527" max="11527" width="9.5703125" style="41" customWidth="1"/>
    <col min="11528" max="11776" width="9.140625" style="41"/>
    <col min="11777" max="11777" width="65.85546875" style="41" customWidth="1"/>
    <col min="11778" max="11778" width="20" style="41" customWidth="1"/>
    <col min="11779" max="11779" width="19.42578125" style="41" customWidth="1"/>
    <col min="11780" max="11780" width="19.28515625" style="41" customWidth="1"/>
    <col min="11781" max="11782" width="9.140625" style="41"/>
    <col min="11783" max="11783" width="9.5703125" style="41" customWidth="1"/>
    <col min="11784" max="12032" width="9.140625" style="41"/>
    <col min="12033" max="12033" width="65.85546875" style="41" customWidth="1"/>
    <col min="12034" max="12034" width="20" style="41" customWidth="1"/>
    <col min="12035" max="12035" width="19.42578125" style="41" customWidth="1"/>
    <col min="12036" max="12036" width="19.28515625" style="41" customWidth="1"/>
    <col min="12037" max="12038" width="9.140625" style="41"/>
    <col min="12039" max="12039" width="9.5703125" style="41" customWidth="1"/>
    <col min="12040" max="12288" width="9.140625" style="41"/>
    <col min="12289" max="12289" width="65.85546875" style="41" customWidth="1"/>
    <col min="12290" max="12290" width="20" style="41" customWidth="1"/>
    <col min="12291" max="12291" width="19.42578125" style="41" customWidth="1"/>
    <col min="12292" max="12292" width="19.28515625" style="41" customWidth="1"/>
    <col min="12293" max="12294" width="9.140625" style="41"/>
    <col min="12295" max="12295" width="9.5703125" style="41" customWidth="1"/>
    <col min="12296" max="12544" width="9.140625" style="41"/>
    <col min="12545" max="12545" width="65.85546875" style="41" customWidth="1"/>
    <col min="12546" max="12546" width="20" style="41" customWidth="1"/>
    <col min="12547" max="12547" width="19.42578125" style="41" customWidth="1"/>
    <col min="12548" max="12548" width="19.28515625" style="41" customWidth="1"/>
    <col min="12549" max="12550" width="9.140625" style="41"/>
    <col min="12551" max="12551" width="9.5703125" style="41" customWidth="1"/>
    <col min="12552" max="12800" width="9.140625" style="41"/>
    <col min="12801" max="12801" width="65.85546875" style="41" customWidth="1"/>
    <col min="12802" max="12802" width="20" style="41" customWidth="1"/>
    <col min="12803" max="12803" width="19.42578125" style="41" customWidth="1"/>
    <col min="12804" max="12804" width="19.28515625" style="41" customWidth="1"/>
    <col min="12805" max="12806" width="9.140625" style="41"/>
    <col min="12807" max="12807" width="9.5703125" style="41" customWidth="1"/>
    <col min="12808" max="13056" width="9.140625" style="41"/>
    <col min="13057" max="13057" width="65.85546875" style="41" customWidth="1"/>
    <col min="13058" max="13058" width="20" style="41" customWidth="1"/>
    <col min="13059" max="13059" width="19.42578125" style="41" customWidth="1"/>
    <col min="13060" max="13060" width="19.28515625" style="41" customWidth="1"/>
    <col min="13061" max="13062" width="9.140625" style="41"/>
    <col min="13063" max="13063" width="9.5703125" style="41" customWidth="1"/>
    <col min="13064" max="13312" width="9.140625" style="41"/>
    <col min="13313" max="13313" width="65.85546875" style="41" customWidth="1"/>
    <col min="13314" max="13314" width="20" style="41" customWidth="1"/>
    <col min="13315" max="13315" width="19.42578125" style="41" customWidth="1"/>
    <col min="13316" max="13316" width="19.28515625" style="41" customWidth="1"/>
    <col min="13317" max="13318" width="9.140625" style="41"/>
    <col min="13319" max="13319" width="9.5703125" style="41" customWidth="1"/>
    <col min="13320" max="13568" width="9.140625" style="41"/>
    <col min="13569" max="13569" width="65.85546875" style="41" customWidth="1"/>
    <col min="13570" max="13570" width="20" style="41" customWidth="1"/>
    <col min="13571" max="13571" width="19.42578125" style="41" customWidth="1"/>
    <col min="13572" max="13572" width="19.28515625" style="41" customWidth="1"/>
    <col min="13573" max="13574" width="9.140625" style="41"/>
    <col min="13575" max="13575" width="9.5703125" style="41" customWidth="1"/>
    <col min="13576" max="13824" width="9.140625" style="41"/>
    <col min="13825" max="13825" width="65.85546875" style="41" customWidth="1"/>
    <col min="13826" max="13826" width="20" style="41" customWidth="1"/>
    <col min="13827" max="13827" width="19.42578125" style="41" customWidth="1"/>
    <col min="13828" max="13828" width="19.28515625" style="41" customWidth="1"/>
    <col min="13829" max="13830" width="9.140625" style="41"/>
    <col min="13831" max="13831" width="9.5703125" style="41" customWidth="1"/>
    <col min="13832" max="14080" width="9.140625" style="41"/>
    <col min="14081" max="14081" width="65.85546875" style="41" customWidth="1"/>
    <col min="14082" max="14082" width="20" style="41" customWidth="1"/>
    <col min="14083" max="14083" width="19.42578125" style="41" customWidth="1"/>
    <col min="14084" max="14084" width="19.28515625" style="41" customWidth="1"/>
    <col min="14085" max="14086" width="9.140625" style="41"/>
    <col min="14087" max="14087" width="9.5703125" style="41" customWidth="1"/>
    <col min="14088" max="14336" width="9.140625" style="41"/>
    <col min="14337" max="14337" width="65.85546875" style="41" customWidth="1"/>
    <col min="14338" max="14338" width="20" style="41" customWidth="1"/>
    <col min="14339" max="14339" width="19.42578125" style="41" customWidth="1"/>
    <col min="14340" max="14340" width="19.28515625" style="41" customWidth="1"/>
    <col min="14341" max="14342" width="9.140625" style="41"/>
    <col min="14343" max="14343" width="9.5703125" style="41" customWidth="1"/>
    <col min="14344" max="14592" width="9.140625" style="41"/>
    <col min="14593" max="14593" width="65.85546875" style="41" customWidth="1"/>
    <col min="14594" max="14594" width="20" style="41" customWidth="1"/>
    <col min="14595" max="14595" width="19.42578125" style="41" customWidth="1"/>
    <col min="14596" max="14596" width="19.28515625" style="41" customWidth="1"/>
    <col min="14597" max="14598" width="9.140625" style="41"/>
    <col min="14599" max="14599" width="9.5703125" style="41" customWidth="1"/>
    <col min="14600" max="14848" width="9.140625" style="41"/>
    <col min="14849" max="14849" width="65.85546875" style="41" customWidth="1"/>
    <col min="14850" max="14850" width="20" style="41" customWidth="1"/>
    <col min="14851" max="14851" width="19.42578125" style="41" customWidth="1"/>
    <col min="14852" max="14852" width="19.28515625" style="41" customWidth="1"/>
    <col min="14853" max="14854" width="9.140625" style="41"/>
    <col min="14855" max="14855" width="9.5703125" style="41" customWidth="1"/>
    <col min="14856" max="15104" width="9.140625" style="41"/>
    <col min="15105" max="15105" width="65.85546875" style="41" customWidth="1"/>
    <col min="15106" max="15106" width="20" style="41" customWidth="1"/>
    <col min="15107" max="15107" width="19.42578125" style="41" customWidth="1"/>
    <col min="15108" max="15108" width="19.28515625" style="41" customWidth="1"/>
    <col min="15109" max="15110" width="9.140625" style="41"/>
    <col min="15111" max="15111" width="9.5703125" style="41" customWidth="1"/>
    <col min="15112" max="15360" width="9.140625" style="41"/>
    <col min="15361" max="15361" width="65.85546875" style="41" customWidth="1"/>
    <col min="15362" max="15362" width="20" style="41" customWidth="1"/>
    <col min="15363" max="15363" width="19.42578125" style="41" customWidth="1"/>
    <col min="15364" max="15364" width="19.28515625" style="41" customWidth="1"/>
    <col min="15365" max="15366" width="9.140625" style="41"/>
    <col min="15367" max="15367" width="9.5703125" style="41" customWidth="1"/>
    <col min="15368" max="15616" width="9.140625" style="41"/>
    <col min="15617" max="15617" width="65.85546875" style="41" customWidth="1"/>
    <col min="15618" max="15618" width="20" style="41" customWidth="1"/>
    <col min="15619" max="15619" width="19.42578125" style="41" customWidth="1"/>
    <col min="15620" max="15620" width="19.28515625" style="41" customWidth="1"/>
    <col min="15621" max="15622" width="9.140625" style="41"/>
    <col min="15623" max="15623" width="9.5703125" style="41" customWidth="1"/>
    <col min="15624" max="15872" width="9.140625" style="41"/>
    <col min="15873" max="15873" width="65.85546875" style="41" customWidth="1"/>
    <col min="15874" max="15874" width="20" style="41" customWidth="1"/>
    <col min="15875" max="15875" width="19.42578125" style="41" customWidth="1"/>
    <col min="15876" max="15876" width="19.28515625" style="41" customWidth="1"/>
    <col min="15877" max="15878" width="9.140625" style="41"/>
    <col min="15879" max="15879" width="9.5703125" style="41" customWidth="1"/>
    <col min="15880" max="16128" width="9.140625" style="41"/>
    <col min="16129" max="16129" width="65.85546875" style="41" customWidth="1"/>
    <col min="16130" max="16130" width="20" style="41" customWidth="1"/>
    <col min="16131" max="16131" width="19.42578125" style="41" customWidth="1"/>
    <col min="16132" max="16132" width="19.28515625" style="41" customWidth="1"/>
    <col min="16133" max="16134" width="9.140625" style="41"/>
    <col min="16135" max="16135" width="9.5703125" style="41" customWidth="1"/>
    <col min="16136" max="16384" width="9.140625" style="41"/>
  </cols>
  <sheetData>
    <row r="1" spans="1:6" ht="15.75" thickBot="1">
      <c r="A1" s="148"/>
      <c r="B1" s="148"/>
      <c r="C1" s="148"/>
      <c r="D1" s="303" t="s">
        <v>0</v>
      </c>
      <c r="E1" s="303"/>
      <c r="F1" s="303"/>
    </row>
    <row r="2" spans="1:6" ht="15.75" thickBot="1">
      <c r="A2" s="345" t="s">
        <v>707</v>
      </c>
      <c r="B2" s="346"/>
      <c r="C2" s="346"/>
      <c r="D2" s="347"/>
      <c r="E2" s="352"/>
      <c r="F2" s="338"/>
    </row>
    <row r="3" spans="1:6" ht="15.75" thickBot="1">
      <c r="A3" s="348" t="s">
        <v>708</v>
      </c>
      <c r="B3" s="349"/>
      <c r="C3" s="349"/>
      <c r="D3" s="349"/>
      <c r="E3" s="350"/>
      <c r="F3" s="353"/>
    </row>
    <row r="4" spans="1:6" ht="15.75" thickBot="1">
      <c r="A4" s="345" t="s">
        <v>709</v>
      </c>
      <c r="B4" s="346"/>
      <c r="C4" s="346"/>
      <c r="D4" s="346"/>
      <c r="E4" s="347"/>
      <c r="F4" s="338"/>
    </row>
    <row r="5" spans="1:6">
      <c r="A5" s="148"/>
      <c r="B5" s="148"/>
      <c r="C5" s="311"/>
      <c r="D5" s="311"/>
      <c r="E5" s="311"/>
      <c r="F5" s="311"/>
    </row>
    <row r="6" spans="1:6">
      <c r="A6" s="148"/>
      <c r="B6" s="148"/>
      <c r="C6" s="311"/>
      <c r="D6" s="311"/>
      <c r="E6" s="311"/>
      <c r="F6" s="311"/>
    </row>
    <row r="7" spans="1:6">
      <c r="A7" s="42"/>
      <c r="B7" s="312"/>
      <c r="C7" s="312"/>
      <c r="D7" s="312"/>
      <c r="E7" s="312"/>
      <c r="F7" s="312"/>
    </row>
    <row r="8" spans="1:6">
      <c r="A8" s="42"/>
      <c r="B8" s="42"/>
      <c r="C8" s="42"/>
      <c r="D8" s="42"/>
    </row>
    <row r="9" spans="1:6" ht="15" customHeight="1">
      <c r="A9" s="304" t="s">
        <v>681</v>
      </c>
      <c r="B9" s="304"/>
      <c r="C9" s="304"/>
      <c r="D9" s="304"/>
      <c r="E9" s="304"/>
      <c r="F9" s="304"/>
    </row>
    <row r="10" spans="1:6" ht="12" customHeight="1">
      <c r="A10" s="304"/>
      <c r="B10" s="304"/>
      <c r="C10" s="304"/>
      <c r="D10" s="304"/>
      <c r="E10" s="304"/>
      <c r="F10" s="304"/>
    </row>
    <row r="11" spans="1:6" ht="15" customHeight="1">
      <c r="A11" s="304"/>
      <c r="B11" s="304"/>
      <c r="C11" s="304"/>
      <c r="D11" s="304"/>
      <c r="E11" s="304"/>
      <c r="F11" s="304"/>
    </row>
    <row r="12" spans="1:6" ht="18.75" thickBot="1">
      <c r="A12" s="88"/>
      <c r="B12" s="88"/>
      <c r="C12" s="88"/>
      <c r="D12" s="88"/>
    </row>
    <row r="13" spans="1:6" ht="16.5" customHeight="1" thickBot="1">
      <c r="A13" s="102" t="s">
        <v>1</v>
      </c>
      <c r="B13" s="315" t="s">
        <v>2</v>
      </c>
      <c r="C13" s="315"/>
      <c r="D13" s="316" t="s">
        <v>680</v>
      </c>
      <c r="E13" s="319" t="s">
        <v>671</v>
      </c>
      <c r="F13" s="319" t="s">
        <v>667</v>
      </c>
    </row>
    <row r="14" spans="1:6" ht="12.75" customHeight="1" thickBot="1">
      <c r="A14" s="103" t="s">
        <v>3</v>
      </c>
      <c r="B14" s="322" t="s">
        <v>4</v>
      </c>
      <c r="C14" s="313" t="s">
        <v>5</v>
      </c>
      <c r="D14" s="317"/>
      <c r="E14" s="320"/>
      <c r="F14" s="320"/>
    </row>
    <row r="15" spans="1:6" ht="17.25" customHeight="1" thickBot="1">
      <c r="A15" s="104"/>
      <c r="B15" s="323"/>
      <c r="C15" s="313"/>
      <c r="D15" s="318"/>
      <c r="E15" s="321"/>
      <c r="F15" s="320"/>
    </row>
    <row r="16" spans="1:6" ht="16.5" thickBot="1">
      <c r="A16" s="105" t="s">
        <v>7</v>
      </c>
      <c r="B16" s="106" t="s">
        <v>8</v>
      </c>
      <c r="C16" s="107"/>
      <c r="D16" s="90">
        <f>D18+D20+D22+D24+D26+D28</f>
        <v>9042.2000000000007</v>
      </c>
      <c r="E16" s="177">
        <f>E18+E20+E22+E24+E26+E28</f>
        <v>8723</v>
      </c>
      <c r="F16" s="191">
        <f>E16/D16*100</f>
        <v>96.469885647298213</v>
      </c>
    </row>
    <row r="17" spans="1:7" ht="15.75">
      <c r="A17" s="108"/>
      <c r="B17" s="109"/>
      <c r="C17" s="110"/>
      <c r="D17" s="89"/>
      <c r="E17" s="178"/>
      <c r="F17" s="192"/>
    </row>
    <row r="18" spans="1:7" ht="57.75">
      <c r="A18" s="111" t="s">
        <v>9</v>
      </c>
      <c r="B18" s="112"/>
      <c r="C18" s="113" t="s">
        <v>10</v>
      </c>
      <c r="D18" s="91">
        <f>5.5-0.2</f>
        <v>5.3</v>
      </c>
      <c r="E18" s="179">
        <v>5.3</v>
      </c>
      <c r="F18" s="191">
        <f t="shared" ref="F18:F52" si="0">E18/D18*100</f>
        <v>100</v>
      </c>
      <c r="G18" s="114"/>
    </row>
    <row r="19" spans="1:7" ht="15.75">
      <c r="A19" s="115"/>
      <c r="B19" s="112"/>
      <c r="C19" s="116"/>
      <c r="D19" s="91"/>
      <c r="E19" s="178"/>
      <c r="F19" s="191"/>
      <c r="G19" s="114"/>
    </row>
    <row r="20" spans="1:7" ht="57.75">
      <c r="A20" s="111" t="s">
        <v>11</v>
      </c>
      <c r="B20" s="112"/>
      <c r="C20" s="113" t="s">
        <v>12</v>
      </c>
      <c r="D20" s="165">
        <f>7076.6+120-658.9+210+800-371.6+104.2+380-542.3+42.4-26.2</f>
        <v>7134.2</v>
      </c>
      <c r="E20" s="180">
        <v>7044.7</v>
      </c>
      <c r="F20" s="191">
        <f t="shared" si="0"/>
        <v>98.745479521179675</v>
      </c>
      <c r="G20" s="117"/>
    </row>
    <row r="21" spans="1:7" ht="15.75">
      <c r="A21" s="111"/>
      <c r="B21" s="112"/>
      <c r="C21" s="113"/>
      <c r="D21" s="91"/>
      <c r="E21" s="178"/>
      <c r="F21" s="191"/>
    </row>
    <row r="22" spans="1:7" ht="57.75">
      <c r="A22" s="111" t="s">
        <v>13</v>
      </c>
      <c r="B22" s="112"/>
      <c r="C22" s="113" t="s">
        <v>14</v>
      </c>
      <c r="D22" s="91">
        <v>253.4</v>
      </c>
      <c r="E22" s="179">
        <v>253.4</v>
      </c>
      <c r="F22" s="191">
        <f t="shared" si="0"/>
        <v>100</v>
      </c>
    </row>
    <row r="23" spans="1:7" ht="15.75">
      <c r="A23" s="111"/>
      <c r="B23" s="112"/>
      <c r="C23" s="113"/>
      <c r="D23" s="91"/>
      <c r="E23" s="178"/>
      <c r="F23" s="191"/>
    </row>
    <row r="24" spans="1:7" ht="36.75" customHeight="1">
      <c r="A24" s="111" t="s">
        <v>15</v>
      </c>
      <c r="B24" s="112"/>
      <c r="C24" s="113" t="s">
        <v>16</v>
      </c>
      <c r="D24" s="91">
        <f>200-60.5</f>
        <v>139.5</v>
      </c>
      <c r="E24" s="179">
        <v>139.5</v>
      </c>
      <c r="F24" s="191">
        <f t="shared" si="0"/>
        <v>100</v>
      </c>
    </row>
    <row r="25" spans="1:7" ht="15.75">
      <c r="A25" s="111"/>
      <c r="B25" s="112"/>
      <c r="C25" s="113"/>
      <c r="D25" s="91"/>
      <c r="E25" s="178"/>
      <c r="F25" s="191"/>
    </row>
    <row r="26" spans="1:7" ht="15.75">
      <c r="A26" s="111" t="s">
        <v>17</v>
      </c>
      <c r="B26" s="112"/>
      <c r="C26" s="113" t="s">
        <v>18</v>
      </c>
      <c r="D26" s="91">
        <f>50-50</f>
        <v>0</v>
      </c>
      <c r="E26" s="179">
        <v>0</v>
      </c>
      <c r="F26" s="191">
        <v>0</v>
      </c>
    </row>
    <row r="27" spans="1:7" ht="15.75">
      <c r="A27" s="111"/>
      <c r="B27" s="112"/>
      <c r="C27" s="113"/>
      <c r="D27" s="91"/>
      <c r="E27" s="178"/>
      <c r="F27" s="191"/>
    </row>
    <row r="28" spans="1:7" ht="15.75">
      <c r="A28" s="111" t="s">
        <v>19</v>
      </c>
      <c r="B28" s="112"/>
      <c r="C28" s="113" t="s">
        <v>20</v>
      </c>
      <c r="D28" s="91">
        <f>589.5+246+142+62.8+300+55.2-47.8+150-129.8+141.9</f>
        <v>1509.8000000000002</v>
      </c>
      <c r="E28" s="179">
        <v>1280.0999999999999</v>
      </c>
      <c r="F28" s="191">
        <f t="shared" si="0"/>
        <v>84.78606437938798</v>
      </c>
    </row>
    <row r="29" spans="1:7" ht="15.75">
      <c r="A29" s="118" t="s">
        <v>21</v>
      </c>
      <c r="B29" s="119" t="s">
        <v>22</v>
      </c>
      <c r="C29" s="120"/>
      <c r="D29" s="92">
        <f>D30</f>
        <v>278.3</v>
      </c>
      <c r="E29" s="181">
        <f>E30</f>
        <v>278.3</v>
      </c>
      <c r="F29" s="191">
        <f t="shared" si="0"/>
        <v>100</v>
      </c>
    </row>
    <row r="30" spans="1:7" ht="15.75">
      <c r="A30" s="111" t="s">
        <v>23</v>
      </c>
      <c r="B30" s="112"/>
      <c r="C30" s="113" t="s">
        <v>24</v>
      </c>
      <c r="D30" s="93">
        <v>278.3</v>
      </c>
      <c r="E30" s="182">
        <v>278.3</v>
      </c>
      <c r="F30" s="191">
        <f t="shared" si="0"/>
        <v>100</v>
      </c>
    </row>
    <row r="31" spans="1:7" ht="15.75">
      <c r="A31" s="111"/>
      <c r="B31" s="112"/>
      <c r="C31" s="113"/>
      <c r="D31" s="93"/>
      <c r="E31" s="178"/>
      <c r="F31" s="191"/>
    </row>
    <row r="32" spans="1:7" ht="31.5">
      <c r="A32" s="118" t="s">
        <v>25</v>
      </c>
      <c r="B32" s="119" t="s">
        <v>26</v>
      </c>
      <c r="C32" s="120"/>
      <c r="D32" s="94">
        <f>D33+D34</f>
        <v>270.7</v>
      </c>
      <c r="E32" s="183">
        <f>E33+E34</f>
        <v>270.7</v>
      </c>
      <c r="F32" s="191">
        <f t="shared" si="0"/>
        <v>100</v>
      </c>
    </row>
    <row r="33" spans="1:6" ht="43.5">
      <c r="A33" s="121" t="s">
        <v>27</v>
      </c>
      <c r="B33" s="122"/>
      <c r="C33" s="123" t="s">
        <v>28</v>
      </c>
      <c r="D33" s="95">
        <f>52.8+20-6.1-15</f>
        <v>51.7</v>
      </c>
      <c r="E33" s="184">
        <v>51.7</v>
      </c>
      <c r="F33" s="191">
        <f t="shared" si="0"/>
        <v>100</v>
      </c>
    </row>
    <row r="34" spans="1:6" ht="15.75">
      <c r="A34" s="121" t="s">
        <v>29</v>
      </c>
      <c r="B34" s="122"/>
      <c r="C34" s="123" t="s">
        <v>30</v>
      </c>
      <c r="D34" s="95">
        <f>155+200-136</f>
        <v>219</v>
      </c>
      <c r="E34" s="185">
        <v>219</v>
      </c>
      <c r="F34" s="191">
        <f t="shared" si="0"/>
        <v>100</v>
      </c>
    </row>
    <row r="35" spans="1:6" ht="15.75">
      <c r="A35" s="124" t="s">
        <v>31</v>
      </c>
      <c r="B35" s="119" t="s">
        <v>32</v>
      </c>
      <c r="C35" s="120"/>
      <c r="D35" s="92">
        <f>D36+D37</f>
        <v>2805.7</v>
      </c>
      <c r="E35" s="181">
        <f>E36+E37</f>
        <v>2620.6</v>
      </c>
      <c r="F35" s="191">
        <f t="shared" si="0"/>
        <v>93.402715899775458</v>
      </c>
    </row>
    <row r="36" spans="1:6" ht="15.75">
      <c r="A36" s="125" t="s">
        <v>33</v>
      </c>
      <c r="B36" s="126"/>
      <c r="C36" s="127" t="s">
        <v>34</v>
      </c>
      <c r="D36" s="128">
        <f>2160.1+245+238-228+58.2+1082.8-693.2-160.2</f>
        <v>2702.7</v>
      </c>
      <c r="E36" s="186">
        <v>2587.1999999999998</v>
      </c>
      <c r="F36" s="191">
        <f t="shared" si="0"/>
        <v>95.726495726495727</v>
      </c>
    </row>
    <row r="37" spans="1:6" ht="32.25" customHeight="1">
      <c r="A37" s="121" t="s">
        <v>35</v>
      </c>
      <c r="B37" s="122"/>
      <c r="C37" s="123" t="s">
        <v>36</v>
      </c>
      <c r="D37" s="95">
        <f>260-70-87</f>
        <v>103</v>
      </c>
      <c r="E37" s="185">
        <v>33.4</v>
      </c>
      <c r="F37" s="191">
        <f t="shared" si="0"/>
        <v>32.427184466019412</v>
      </c>
    </row>
    <row r="38" spans="1:6" ht="15.75">
      <c r="A38" s="129" t="s">
        <v>37</v>
      </c>
      <c r="B38" s="119" t="s">
        <v>38</v>
      </c>
      <c r="C38" s="120"/>
      <c r="D38" s="94">
        <f>D39+D40+D41</f>
        <v>15738.699999999999</v>
      </c>
      <c r="E38" s="183">
        <f>E39+E40+E41</f>
        <v>15228.9</v>
      </c>
      <c r="F38" s="191">
        <f t="shared" si="0"/>
        <v>96.760850642047942</v>
      </c>
    </row>
    <row r="39" spans="1:6" ht="15.75">
      <c r="A39" s="130" t="s">
        <v>39</v>
      </c>
      <c r="B39" s="131"/>
      <c r="C39" s="123" t="s">
        <v>40</v>
      </c>
      <c r="D39" s="95">
        <f>1221+376.6-265+93.1-552.1</f>
        <v>873.5999999999998</v>
      </c>
      <c r="E39" s="185">
        <v>871.6</v>
      </c>
      <c r="F39" s="191">
        <f t="shared" si="0"/>
        <v>99.771062271062291</v>
      </c>
    </row>
    <row r="40" spans="1:6" ht="15.75">
      <c r="A40" s="130" t="s">
        <v>41</v>
      </c>
      <c r="B40" s="131"/>
      <c r="C40" s="123" t="s">
        <v>42</v>
      </c>
      <c r="D40" s="95">
        <f>1099+123.4+1635.4-230-300+100-262.4</f>
        <v>2165.4</v>
      </c>
      <c r="E40" s="185">
        <v>2165.4</v>
      </c>
      <c r="F40" s="191">
        <f t="shared" si="0"/>
        <v>100</v>
      </c>
    </row>
    <row r="41" spans="1:6" ht="15.75">
      <c r="A41" s="130" t="s">
        <v>43</v>
      </c>
      <c r="B41" s="131"/>
      <c r="C41" s="123" t="s">
        <v>44</v>
      </c>
      <c r="D41" s="95">
        <f>4237.1+7500+232+25+358.9-400+200-26.1+300+89.4-87.2+300-29.4</f>
        <v>12699.699999999999</v>
      </c>
      <c r="E41" s="185">
        <v>12191.9</v>
      </c>
      <c r="F41" s="191">
        <f t="shared" si="0"/>
        <v>96.001480349929537</v>
      </c>
    </row>
    <row r="42" spans="1:6" ht="15.75">
      <c r="A42" s="132" t="s">
        <v>45</v>
      </c>
      <c r="B42" s="133" t="s">
        <v>46</v>
      </c>
      <c r="C42" s="134"/>
      <c r="D42" s="135">
        <f>D43</f>
        <v>50</v>
      </c>
      <c r="E42" s="187">
        <f>E43</f>
        <v>50</v>
      </c>
      <c r="F42" s="191">
        <f t="shared" si="0"/>
        <v>100</v>
      </c>
    </row>
    <row r="43" spans="1:6" ht="15.75">
      <c r="A43" s="136" t="s">
        <v>47</v>
      </c>
      <c r="B43" s="134"/>
      <c r="C43" s="134" t="s">
        <v>48</v>
      </c>
      <c r="D43" s="137">
        <v>50</v>
      </c>
      <c r="E43" s="188">
        <v>50</v>
      </c>
      <c r="F43" s="191">
        <f t="shared" si="0"/>
        <v>100</v>
      </c>
    </row>
    <row r="44" spans="1:6" ht="15.75">
      <c r="A44" s="138" t="s">
        <v>49</v>
      </c>
      <c r="B44" s="139" t="s">
        <v>50</v>
      </c>
      <c r="C44" s="140"/>
      <c r="D44" s="96">
        <f>D45</f>
        <v>6525.8</v>
      </c>
      <c r="E44" s="189">
        <f>E45</f>
        <v>5925.8</v>
      </c>
      <c r="F44" s="191">
        <f t="shared" si="0"/>
        <v>90.805724968586233</v>
      </c>
    </row>
    <row r="45" spans="1:6" ht="15.75">
      <c r="A45" s="115" t="s">
        <v>51</v>
      </c>
      <c r="B45" s="131"/>
      <c r="C45" s="123" t="s">
        <v>52</v>
      </c>
      <c r="D45" s="95">
        <f>5942.3+516.1+162-322.3+600-122.3-250</f>
        <v>6525.8</v>
      </c>
      <c r="E45" s="185">
        <v>5925.8</v>
      </c>
      <c r="F45" s="191">
        <f t="shared" si="0"/>
        <v>90.805724968586233</v>
      </c>
    </row>
    <row r="46" spans="1:6" ht="15.75">
      <c r="A46" s="141" t="s">
        <v>53</v>
      </c>
      <c r="B46" s="119" t="s">
        <v>54</v>
      </c>
      <c r="C46" s="120"/>
      <c r="D46" s="92">
        <f>D47+D48</f>
        <v>2380.3000000000002</v>
      </c>
      <c r="E46" s="181">
        <f>E47+E48</f>
        <v>2380.3000000000002</v>
      </c>
      <c r="F46" s="191">
        <f t="shared" si="0"/>
        <v>100</v>
      </c>
    </row>
    <row r="47" spans="1:6" ht="15.75">
      <c r="A47" s="115" t="s">
        <v>55</v>
      </c>
      <c r="B47" s="131"/>
      <c r="C47" s="123" t="s">
        <v>56</v>
      </c>
      <c r="D47" s="95">
        <v>2380.3000000000002</v>
      </c>
      <c r="E47" s="185">
        <v>2380.3000000000002</v>
      </c>
      <c r="F47" s="191">
        <f t="shared" si="0"/>
        <v>100</v>
      </c>
    </row>
    <row r="48" spans="1:6" ht="15.75">
      <c r="A48" s="115" t="s">
        <v>57</v>
      </c>
      <c r="B48" s="131"/>
      <c r="C48" s="123" t="s">
        <v>58</v>
      </c>
      <c r="D48" s="95">
        <f>320-320</f>
        <v>0</v>
      </c>
      <c r="E48" s="185">
        <f>320-320</f>
        <v>0</v>
      </c>
      <c r="F48" s="191">
        <v>0</v>
      </c>
    </row>
    <row r="49" spans="1:7" ht="15.75">
      <c r="A49" s="141" t="s">
        <v>59</v>
      </c>
      <c r="B49" s="119" t="s">
        <v>60</v>
      </c>
      <c r="C49" s="120"/>
      <c r="D49" s="166">
        <f>D50</f>
        <v>586.30000000000007</v>
      </c>
      <c r="E49" s="183">
        <f>E50</f>
        <v>586.29999999999995</v>
      </c>
      <c r="F49" s="191">
        <f t="shared" si="0"/>
        <v>99.999999999999972</v>
      </c>
    </row>
    <row r="50" spans="1:7" ht="15.75">
      <c r="A50" s="115" t="s">
        <v>59</v>
      </c>
      <c r="B50" s="131"/>
      <c r="C50" s="123" t="s">
        <v>61</v>
      </c>
      <c r="D50" s="137">
        <f>591.2-4.9</f>
        <v>586.30000000000007</v>
      </c>
      <c r="E50" s="190">
        <v>586.29999999999995</v>
      </c>
      <c r="F50" s="191">
        <f t="shared" si="0"/>
        <v>99.999999999999972</v>
      </c>
    </row>
    <row r="51" spans="1:7" ht="16.5" thickBot="1">
      <c r="A51" s="142"/>
      <c r="B51" s="143"/>
      <c r="C51" s="144"/>
      <c r="D51" s="97"/>
      <c r="E51" s="178"/>
      <c r="F51" s="191"/>
      <c r="G51" s="55"/>
    </row>
    <row r="52" spans="1:7" ht="18.75" thickBot="1">
      <c r="A52" s="314" t="s">
        <v>62</v>
      </c>
      <c r="B52" s="314"/>
      <c r="C52" s="314"/>
      <c r="D52" s="98">
        <f>D49+D46+D44+D38+D35+D32+D29+D16+D42</f>
        <v>37678</v>
      </c>
      <c r="E52" s="167">
        <f>E49+E46+E44+E38+E35+E32+E29+E16+E42</f>
        <v>36063.9</v>
      </c>
      <c r="F52" s="191">
        <f t="shared" si="0"/>
        <v>95.716067731832894</v>
      </c>
    </row>
    <row r="53" spans="1:7" ht="18">
      <c r="A53" s="145"/>
      <c r="B53" s="145"/>
      <c r="C53" s="145"/>
      <c r="D53" s="99"/>
      <c r="F53" s="55"/>
    </row>
    <row r="54" spans="1:7" ht="18">
      <c r="A54" s="145"/>
      <c r="B54" s="145"/>
      <c r="C54" s="145"/>
      <c r="D54" s="99"/>
      <c r="F54" s="55"/>
    </row>
  </sheetData>
  <mergeCells count="15">
    <mergeCell ref="A52:C52"/>
    <mergeCell ref="B13:C13"/>
    <mergeCell ref="D13:D15"/>
    <mergeCell ref="E13:E15"/>
    <mergeCell ref="F13:F15"/>
    <mergeCell ref="B14:B15"/>
    <mergeCell ref="C6:F6"/>
    <mergeCell ref="B7:F7"/>
    <mergeCell ref="A9:F11"/>
    <mergeCell ref="C14:C15"/>
    <mergeCell ref="D1:F1"/>
    <mergeCell ref="C5:F5"/>
    <mergeCell ref="A2:D2"/>
    <mergeCell ref="A3:E3"/>
    <mergeCell ref="A4:E4"/>
  </mergeCells>
  <pageMargins left="0" right="0" top="0" bottom="0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4"/>
  <sheetViews>
    <sheetView workbookViewId="0">
      <selection activeCell="K5" sqref="K5"/>
    </sheetView>
  </sheetViews>
  <sheetFormatPr defaultColWidth="8.85546875" defaultRowHeight="15.75"/>
  <cols>
    <col min="1" max="1" width="40.85546875" style="193" customWidth="1"/>
    <col min="2" max="2" width="7.28515625" style="194" customWidth="1"/>
    <col min="3" max="3" width="7.140625" style="194" customWidth="1"/>
    <col min="4" max="4" width="7" style="194" customWidth="1"/>
    <col min="5" max="5" width="15.28515625" style="194" customWidth="1"/>
    <col min="6" max="6" width="8" style="194" customWidth="1"/>
    <col min="7" max="7" width="18.140625" style="242" customWidth="1"/>
    <col min="8" max="8" width="14.7109375" style="169" customWidth="1"/>
    <col min="9" max="9" width="12.140625" style="169" customWidth="1"/>
    <col min="10" max="256" width="8.85546875" style="169"/>
    <col min="257" max="257" width="62.140625" style="169" customWidth="1"/>
    <col min="258" max="259" width="8.85546875" style="169" customWidth="1"/>
    <col min="260" max="260" width="8.28515625" style="169" customWidth="1"/>
    <col min="261" max="261" width="15.28515625" style="169" customWidth="1"/>
    <col min="262" max="262" width="9.85546875" style="169" customWidth="1"/>
    <col min="263" max="263" width="16.85546875" style="169" bestFit="1" customWidth="1"/>
    <col min="264" max="512" width="8.85546875" style="169"/>
    <col min="513" max="513" width="62.140625" style="169" customWidth="1"/>
    <col min="514" max="515" width="8.85546875" style="169" customWidth="1"/>
    <col min="516" max="516" width="8.28515625" style="169" customWidth="1"/>
    <col min="517" max="517" width="15.28515625" style="169" customWidth="1"/>
    <col min="518" max="518" width="9.85546875" style="169" customWidth="1"/>
    <col min="519" max="519" width="16.85546875" style="169" bestFit="1" customWidth="1"/>
    <col min="520" max="768" width="8.85546875" style="169"/>
    <col min="769" max="769" width="62.140625" style="169" customWidth="1"/>
    <col min="770" max="771" width="8.85546875" style="169" customWidth="1"/>
    <col min="772" max="772" width="8.28515625" style="169" customWidth="1"/>
    <col min="773" max="773" width="15.28515625" style="169" customWidth="1"/>
    <col min="774" max="774" width="9.85546875" style="169" customWidth="1"/>
    <col min="775" max="775" width="16.85546875" style="169" bestFit="1" customWidth="1"/>
    <col min="776" max="1024" width="8.85546875" style="169"/>
    <col min="1025" max="1025" width="62.140625" style="169" customWidth="1"/>
    <col min="1026" max="1027" width="8.85546875" style="169" customWidth="1"/>
    <col min="1028" max="1028" width="8.28515625" style="169" customWidth="1"/>
    <col min="1029" max="1029" width="15.28515625" style="169" customWidth="1"/>
    <col min="1030" max="1030" width="9.85546875" style="169" customWidth="1"/>
    <col min="1031" max="1031" width="16.85546875" style="169" bestFit="1" customWidth="1"/>
    <col min="1032" max="1280" width="8.85546875" style="169"/>
    <col min="1281" max="1281" width="62.140625" style="169" customWidth="1"/>
    <col min="1282" max="1283" width="8.85546875" style="169" customWidth="1"/>
    <col min="1284" max="1284" width="8.28515625" style="169" customWidth="1"/>
    <col min="1285" max="1285" width="15.28515625" style="169" customWidth="1"/>
    <col min="1286" max="1286" width="9.85546875" style="169" customWidth="1"/>
    <col min="1287" max="1287" width="16.85546875" style="169" bestFit="1" customWidth="1"/>
    <col min="1288" max="1536" width="8.85546875" style="169"/>
    <col min="1537" max="1537" width="62.140625" style="169" customWidth="1"/>
    <col min="1538" max="1539" width="8.85546875" style="169" customWidth="1"/>
    <col min="1540" max="1540" width="8.28515625" style="169" customWidth="1"/>
    <col min="1541" max="1541" width="15.28515625" style="169" customWidth="1"/>
    <col min="1542" max="1542" width="9.85546875" style="169" customWidth="1"/>
    <col min="1543" max="1543" width="16.85546875" style="169" bestFit="1" customWidth="1"/>
    <col min="1544" max="1792" width="8.85546875" style="169"/>
    <col min="1793" max="1793" width="62.140625" style="169" customWidth="1"/>
    <col min="1794" max="1795" width="8.85546875" style="169" customWidth="1"/>
    <col min="1796" max="1796" width="8.28515625" style="169" customWidth="1"/>
    <col min="1797" max="1797" width="15.28515625" style="169" customWidth="1"/>
    <col min="1798" max="1798" width="9.85546875" style="169" customWidth="1"/>
    <col min="1799" max="1799" width="16.85546875" style="169" bestFit="1" customWidth="1"/>
    <col min="1800" max="2048" width="8.85546875" style="169"/>
    <col min="2049" max="2049" width="62.140625" style="169" customWidth="1"/>
    <col min="2050" max="2051" width="8.85546875" style="169" customWidth="1"/>
    <col min="2052" max="2052" width="8.28515625" style="169" customWidth="1"/>
    <col min="2053" max="2053" width="15.28515625" style="169" customWidth="1"/>
    <col min="2054" max="2054" width="9.85546875" style="169" customWidth="1"/>
    <col min="2055" max="2055" width="16.85546875" style="169" bestFit="1" customWidth="1"/>
    <col min="2056" max="2304" width="8.85546875" style="169"/>
    <col min="2305" max="2305" width="62.140625" style="169" customWidth="1"/>
    <col min="2306" max="2307" width="8.85546875" style="169" customWidth="1"/>
    <col min="2308" max="2308" width="8.28515625" style="169" customWidth="1"/>
    <col min="2309" max="2309" width="15.28515625" style="169" customWidth="1"/>
    <col min="2310" max="2310" width="9.85546875" style="169" customWidth="1"/>
    <col min="2311" max="2311" width="16.85546875" style="169" bestFit="1" customWidth="1"/>
    <col min="2312" max="2560" width="8.85546875" style="169"/>
    <col min="2561" max="2561" width="62.140625" style="169" customWidth="1"/>
    <col min="2562" max="2563" width="8.85546875" style="169" customWidth="1"/>
    <col min="2564" max="2564" width="8.28515625" style="169" customWidth="1"/>
    <col min="2565" max="2565" width="15.28515625" style="169" customWidth="1"/>
    <col min="2566" max="2566" width="9.85546875" style="169" customWidth="1"/>
    <col min="2567" max="2567" width="16.85546875" style="169" bestFit="1" customWidth="1"/>
    <col min="2568" max="2816" width="8.85546875" style="169"/>
    <col min="2817" max="2817" width="62.140625" style="169" customWidth="1"/>
    <col min="2818" max="2819" width="8.85546875" style="169" customWidth="1"/>
    <col min="2820" max="2820" width="8.28515625" style="169" customWidth="1"/>
    <col min="2821" max="2821" width="15.28515625" style="169" customWidth="1"/>
    <col min="2822" max="2822" width="9.85546875" style="169" customWidth="1"/>
    <col min="2823" max="2823" width="16.85546875" style="169" bestFit="1" customWidth="1"/>
    <col min="2824" max="3072" width="8.85546875" style="169"/>
    <col min="3073" max="3073" width="62.140625" style="169" customWidth="1"/>
    <col min="3074" max="3075" width="8.85546875" style="169" customWidth="1"/>
    <col min="3076" max="3076" width="8.28515625" style="169" customWidth="1"/>
    <col min="3077" max="3077" width="15.28515625" style="169" customWidth="1"/>
    <col min="3078" max="3078" width="9.85546875" style="169" customWidth="1"/>
    <col min="3079" max="3079" width="16.85546875" style="169" bestFit="1" customWidth="1"/>
    <col min="3080" max="3328" width="8.85546875" style="169"/>
    <col min="3329" max="3329" width="62.140625" style="169" customWidth="1"/>
    <col min="3330" max="3331" width="8.85546875" style="169" customWidth="1"/>
    <col min="3332" max="3332" width="8.28515625" style="169" customWidth="1"/>
    <col min="3333" max="3333" width="15.28515625" style="169" customWidth="1"/>
    <col min="3334" max="3334" width="9.85546875" style="169" customWidth="1"/>
    <col min="3335" max="3335" width="16.85546875" style="169" bestFit="1" customWidth="1"/>
    <col min="3336" max="3584" width="8.85546875" style="169"/>
    <col min="3585" max="3585" width="62.140625" style="169" customWidth="1"/>
    <col min="3586" max="3587" width="8.85546875" style="169" customWidth="1"/>
    <col min="3588" max="3588" width="8.28515625" style="169" customWidth="1"/>
    <col min="3589" max="3589" width="15.28515625" style="169" customWidth="1"/>
    <col min="3590" max="3590" width="9.85546875" style="169" customWidth="1"/>
    <col min="3591" max="3591" width="16.85546875" style="169" bestFit="1" customWidth="1"/>
    <col min="3592" max="3840" width="8.85546875" style="169"/>
    <col min="3841" max="3841" width="62.140625" style="169" customWidth="1"/>
    <col min="3842" max="3843" width="8.85546875" style="169" customWidth="1"/>
    <col min="3844" max="3844" width="8.28515625" style="169" customWidth="1"/>
    <col min="3845" max="3845" width="15.28515625" style="169" customWidth="1"/>
    <col min="3846" max="3846" width="9.85546875" style="169" customWidth="1"/>
    <col min="3847" max="3847" width="16.85546875" style="169" bestFit="1" customWidth="1"/>
    <col min="3848" max="4096" width="8.85546875" style="169"/>
    <col min="4097" max="4097" width="62.140625" style="169" customWidth="1"/>
    <col min="4098" max="4099" width="8.85546875" style="169" customWidth="1"/>
    <col min="4100" max="4100" width="8.28515625" style="169" customWidth="1"/>
    <col min="4101" max="4101" width="15.28515625" style="169" customWidth="1"/>
    <col min="4102" max="4102" width="9.85546875" style="169" customWidth="1"/>
    <col min="4103" max="4103" width="16.85546875" style="169" bestFit="1" customWidth="1"/>
    <col min="4104" max="4352" width="8.85546875" style="169"/>
    <col min="4353" max="4353" width="62.140625" style="169" customWidth="1"/>
    <col min="4354" max="4355" width="8.85546875" style="169" customWidth="1"/>
    <col min="4356" max="4356" width="8.28515625" style="169" customWidth="1"/>
    <col min="4357" max="4357" width="15.28515625" style="169" customWidth="1"/>
    <col min="4358" max="4358" width="9.85546875" style="169" customWidth="1"/>
    <col min="4359" max="4359" width="16.85546875" style="169" bestFit="1" customWidth="1"/>
    <col min="4360" max="4608" width="8.85546875" style="169"/>
    <col min="4609" max="4609" width="62.140625" style="169" customWidth="1"/>
    <col min="4610" max="4611" width="8.85546875" style="169" customWidth="1"/>
    <col min="4612" max="4612" width="8.28515625" style="169" customWidth="1"/>
    <col min="4613" max="4613" width="15.28515625" style="169" customWidth="1"/>
    <col min="4614" max="4614" width="9.85546875" style="169" customWidth="1"/>
    <col min="4615" max="4615" width="16.85546875" style="169" bestFit="1" customWidth="1"/>
    <col min="4616" max="4864" width="8.85546875" style="169"/>
    <col min="4865" max="4865" width="62.140625" style="169" customWidth="1"/>
    <col min="4866" max="4867" width="8.85546875" style="169" customWidth="1"/>
    <col min="4868" max="4868" width="8.28515625" style="169" customWidth="1"/>
    <col min="4869" max="4869" width="15.28515625" style="169" customWidth="1"/>
    <col min="4870" max="4870" width="9.85546875" style="169" customWidth="1"/>
    <col min="4871" max="4871" width="16.85546875" style="169" bestFit="1" customWidth="1"/>
    <col min="4872" max="5120" width="8.85546875" style="169"/>
    <col min="5121" max="5121" width="62.140625" style="169" customWidth="1"/>
    <col min="5122" max="5123" width="8.85546875" style="169" customWidth="1"/>
    <col min="5124" max="5124" width="8.28515625" style="169" customWidth="1"/>
    <col min="5125" max="5125" width="15.28515625" style="169" customWidth="1"/>
    <col min="5126" max="5126" width="9.85546875" style="169" customWidth="1"/>
    <col min="5127" max="5127" width="16.85546875" style="169" bestFit="1" customWidth="1"/>
    <col min="5128" max="5376" width="8.85546875" style="169"/>
    <col min="5377" max="5377" width="62.140625" style="169" customWidth="1"/>
    <col min="5378" max="5379" width="8.85546875" style="169" customWidth="1"/>
    <col min="5380" max="5380" width="8.28515625" style="169" customWidth="1"/>
    <col min="5381" max="5381" width="15.28515625" style="169" customWidth="1"/>
    <col min="5382" max="5382" width="9.85546875" style="169" customWidth="1"/>
    <col min="5383" max="5383" width="16.85546875" style="169" bestFit="1" customWidth="1"/>
    <col min="5384" max="5632" width="8.85546875" style="169"/>
    <col min="5633" max="5633" width="62.140625" style="169" customWidth="1"/>
    <col min="5634" max="5635" width="8.85546875" style="169" customWidth="1"/>
    <col min="5636" max="5636" width="8.28515625" style="169" customWidth="1"/>
    <col min="5637" max="5637" width="15.28515625" style="169" customWidth="1"/>
    <col min="5638" max="5638" width="9.85546875" style="169" customWidth="1"/>
    <col min="5639" max="5639" width="16.85546875" style="169" bestFit="1" customWidth="1"/>
    <col min="5640" max="5888" width="8.85546875" style="169"/>
    <col min="5889" max="5889" width="62.140625" style="169" customWidth="1"/>
    <col min="5890" max="5891" width="8.85546875" style="169" customWidth="1"/>
    <col min="5892" max="5892" width="8.28515625" style="169" customWidth="1"/>
    <col min="5893" max="5893" width="15.28515625" style="169" customWidth="1"/>
    <col min="5894" max="5894" width="9.85546875" style="169" customWidth="1"/>
    <col min="5895" max="5895" width="16.85546875" style="169" bestFit="1" customWidth="1"/>
    <col min="5896" max="6144" width="8.85546875" style="169"/>
    <col min="6145" max="6145" width="62.140625" style="169" customWidth="1"/>
    <col min="6146" max="6147" width="8.85546875" style="169" customWidth="1"/>
    <col min="6148" max="6148" width="8.28515625" style="169" customWidth="1"/>
    <col min="6149" max="6149" width="15.28515625" style="169" customWidth="1"/>
    <col min="6150" max="6150" width="9.85546875" style="169" customWidth="1"/>
    <col min="6151" max="6151" width="16.85546875" style="169" bestFit="1" customWidth="1"/>
    <col min="6152" max="6400" width="8.85546875" style="169"/>
    <col min="6401" max="6401" width="62.140625" style="169" customWidth="1"/>
    <col min="6402" max="6403" width="8.85546875" style="169" customWidth="1"/>
    <col min="6404" max="6404" width="8.28515625" style="169" customWidth="1"/>
    <col min="6405" max="6405" width="15.28515625" style="169" customWidth="1"/>
    <col min="6406" max="6406" width="9.85546875" style="169" customWidth="1"/>
    <col min="6407" max="6407" width="16.85546875" style="169" bestFit="1" customWidth="1"/>
    <col min="6408" max="6656" width="8.85546875" style="169"/>
    <col min="6657" max="6657" width="62.140625" style="169" customWidth="1"/>
    <col min="6658" max="6659" width="8.85546875" style="169" customWidth="1"/>
    <col min="6660" max="6660" width="8.28515625" style="169" customWidth="1"/>
    <col min="6661" max="6661" width="15.28515625" style="169" customWidth="1"/>
    <col min="6662" max="6662" width="9.85546875" style="169" customWidth="1"/>
    <col min="6663" max="6663" width="16.85546875" style="169" bestFit="1" customWidth="1"/>
    <col min="6664" max="6912" width="8.85546875" style="169"/>
    <col min="6913" max="6913" width="62.140625" style="169" customWidth="1"/>
    <col min="6914" max="6915" width="8.85546875" style="169" customWidth="1"/>
    <col min="6916" max="6916" width="8.28515625" style="169" customWidth="1"/>
    <col min="6917" max="6917" width="15.28515625" style="169" customWidth="1"/>
    <col min="6918" max="6918" width="9.85546875" style="169" customWidth="1"/>
    <col min="6919" max="6919" width="16.85546875" style="169" bestFit="1" customWidth="1"/>
    <col min="6920" max="7168" width="8.85546875" style="169"/>
    <col min="7169" max="7169" width="62.140625" style="169" customWidth="1"/>
    <col min="7170" max="7171" width="8.85546875" style="169" customWidth="1"/>
    <col min="7172" max="7172" width="8.28515625" style="169" customWidth="1"/>
    <col min="7173" max="7173" width="15.28515625" style="169" customWidth="1"/>
    <col min="7174" max="7174" width="9.85546875" style="169" customWidth="1"/>
    <col min="7175" max="7175" width="16.85546875" style="169" bestFit="1" customWidth="1"/>
    <col min="7176" max="7424" width="8.85546875" style="169"/>
    <col min="7425" max="7425" width="62.140625" style="169" customWidth="1"/>
    <col min="7426" max="7427" width="8.85546875" style="169" customWidth="1"/>
    <col min="7428" max="7428" width="8.28515625" style="169" customWidth="1"/>
    <col min="7429" max="7429" width="15.28515625" style="169" customWidth="1"/>
    <col min="7430" max="7430" width="9.85546875" style="169" customWidth="1"/>
    <col min="7431" max="7431" width="16.85546875" style="169" bestFit="1" customWidth="1"/>
    <col min="7432" max="7680" width="8.85546875" style="169"/>
    <col min="7681" max="7681" width="62.140625" style="169" customWidth="1"/>
    <col min="7682" max="7683" width="8.85546875" style="169" customWidth="1"/>
    <col min="7684" max="7684" width="8.28515625" style="169" customWidth="1"/>
    <col min="7685" max="7685" width="15.28515625" style="169" customWidth="1"/>
    <col min="7686" max="7686" width="9.85546875" style="169" customWidth="1"/>
    <col min="7687" max="7687" width="16.85546875" style="169" bestFit="1" customWidth="1"/>
    <col min="7688" max="7936" width="8.85546875" style="169"/>
    <col min="7937" max="7937" width="62.140625" style="169" customWidth="1"/>
    <col min="7938" max="7939" width="8.85546875" style="169" customWidth="1"/>
    <col min="7940" max="7940" width="8.28515625" style="169" customWidth="1"/>
    <col min="7941" max="7941" width="15.28515625" style="169" customWidth="1"/>
    <col min="7942" max="7942" width="9.85546875" style="169" customWidth="1"/>
    <col min="7943" max="7943" width="16.85546875" style="169" bestFit="1" customWidth="1"/>
    <col min="7944" max="8192" width="8.85546875" style="169"/>
    <col min="8193" max="8193" width="62.140625" style="169" customWidth="1"/>
    <col min="8194" max="8195" width="8.85546875" style="169" customWidth="1"/>
    <col min="8196" max="8196" width="8.28515625" style="169" customWidth="1"/>
    <col min="8197" max="8197" width="15.28515625" style="169" customWidth="1"/>
    <col min="8198" max="8198" width="9.85546875" style="169" customWidth="1"/>
    <col min="8199" max="8199" width="16.85546875" style="169" bestFit="1" customWidth="1"/>
    <col min="8200" max="8448" width="8.85546875" style="169"/>
    <col min="8449" max="8449" width="62.140625" style="169" customWidth="1"/>
    <col min="8450" max="8451" width="8.85546875" style="169" customWidth="1"/>
    <col min="8452" max="8452" width="8.28515625" style="169" customWidth="1"/>
    <col min="8453" max="8453" width="15.28515625" style="169" customWidth="1"/>
    <col min="8454" max="8454" width="9.85546875" style="169" customWidth="1"/>
    <col min="8455" max="8455" width="16.85546875" style="169" bestFit="1" customWidth="1"/>
    <col min="8456" max="8704" width="8.85546875" style="169"/>
    <col min="8705" max="8705" width="62.140625" style="169" customWidth="1"/>
    <col min="8706" max="8707" width="8.85546875" style="169" customWidth="1"/>
    <col min="8708" max="8708" width="8.28515625" style="169" customWidth="1"/>
    <col min="8709" max="8709" width="15.28515625" style="169" customWidth="1"/>
    <col min="8710" max="8710" width="9.85546875" style="169" customWidth="1"/>
    <col min="8711" max="8711" width="16.85546875" style="169" bestFit="1" customWidth="1"/>
    <col min="8712" max="8960" width="8.85546875" style="169"/>
    <col min="8961" max="8961" width="62.140625" style="169" customWidth="1"/>
    <col min="8962" max="8963" width="8.85546875" style="169" customWidth="1"/>
    <col min="8964" max="8964" width="8.28515625" style="169" customWidth="1"/>
    <col min="8965" max="8965" width="15.28515625" style="169" customWidth="1"/>
    <col min="8966" max="8966" width="9.85546875" style="169" customWidth="1"/>
    <col min="8967" max="8967" width="16.85546875" style="169" bestFit="1" customWidth="1"/>
    <col min="8968" max="9216" width="8.85546875" style="169"/>
    <col min="9217" max="9217" width="62.140625" style="169" customWidth="1"/>
    <col min="9218" max="9219" width="8.85546875" style="169" customWidth="1"/>
    <col min="9220" max="9220" width="8.28515625" style="169" customWidth="1"/>
    <col min="9221" max="9221" width="15.28515625" style="169" customWidth="1"/>
    <col min="9222" max="9222" width="9.85546875" style="169" customWidth="1"/>
    <col min="9223" max="9223" width="16.85546875" style="169" bestFit="1" customWidth="1"/>
    <col min="9224" max="9472" width="8.85546875" style="169"/>
    <col min="9473" max="9473" width="62.140625" style="169" customWidth="1"/>
    <col min="9474" max="9475" width="8.85546875" style="169" customWidth="1"/>
    <col min="9476" max="9476" width="8.28515625" style="169" customWidth="1"/>
    <col min="9477" max="9477" width="15.28515625" style="169" customWidth="1"/>
    <col min="9478" max="9478" width="9.85546875" style="169" customWidth="1"/>
    <col min="9479" max="9479" width="16.85546875" style="169" bestFit="1" customWidth="1"/>
    <col min="9480" max="9728" width="8.85546875" style="169"/>
    <col min="9729" max="9729" width="62.140625" style="169" customWidth="1"/>
    <col min="9730" max="9731" width="8.85546875" style="169" customWidth="1"/>
    <col min="9732" max="9732" width="8.28515625" style="169" customWidth="1"/>
    <col min="9733" max="9733" width="15.28515625" style="169" customWidth="1"/>
    <col min="9734" max="9734" width="9.85546875" style="169" customWidth="1"/>
    <col min="9735" max="9735" width="16.85546875" style="169" bestFit="1" customWidth="1"/>
    <col min="9736" max="9984" width="8.85546875" style="169"/>
    <col min="9985" max="9985" width="62.140625" style="169" customWidth="1"/>
    <col min="9986" max="9987" width="8.85546875" style="169" customWidth="1"/>
    <col min="9988" max="9988" width="8.28515625" style="169" customWidth="1"/>
    <col min="9989" max="9989" width="15.28515625" style="169" customWidth="1"/>
    <col min="9990" max="9990" width="9.85546875" style="169" customWidth="1"/>
    <col min="9991" max="9991" width="16.85546875" style="169" bestFit="1" customWidth="1"/>
    <col min="9992" max="10240" width="8.85546875" style="169"/>
    <col min="10241" max="10241" width="62.140625" style="169" customWidth="1"/>
    <col min="10242" max="10243" width="8.85546875" style="169" customWidth="1"/>
    <col min="10244" max="10244" width="8.28515625" style="169" customWidth="1"/>
    <col min="10245" max="10245" width="15.28515625" style="169" customWidth="1"/>
    <col min="10246" max="10246" width="9.85546875" style="169" customWidth="1"/>
    <col min="10247" max="10247" width="16.85546875" style="169" bestFit="1" customWidth="1"/>
    <col min="10248" max="10496" width="8.85546875" style="169"/>
    <col min="10497" max="10497" width="62.140625" style="169" customWidth="1"/>
    <col min="10498" max="10499" width="8.85546875" style="169" customWidth="1"/>
    <col min="10500" max="10500" width="8.28515625" style="169" customWidth="1"/>
    <col min="10501" max="10501" width="15.28515625" style="169" customWidth="1"/>
    <col min="10502" max="10502" width="9.85546875" style="169" customWidth="1"/>
    <col min="10503" max="10503" width="16.85546875" style="169" bestFit="1" customWidth="1"/>
    <col min="10504" max="10752" width="8.85546875" style="169"/>
    <col min="10753" max="10753" width="62.140625" style="169" customWidth="1"/>
    <col min="10754" max="10755" width="8.85546875" style="169" customWidth="1"/>
    <col min="10756" max="10756" width="8.28515625" style="169" customWidth="1"/>
    <col min="10757" max="10757" width="15.28515625" style="169" customWidth="1"/>
    <col min="10758" max="10758" width="9.85546875" style="169" customWidth="1"/>
    <col min="10759" max="10759" width="16.85546875" style="169" bestFit="1" customWidth="1"/>
    <col min="10760" max="11008" width="8.85546875" style="169"/>
    <col min="11009" max="11009" width="62.140625" style="169" customWidth="1"/>
    <col min="11010" max="11011" width="8.85546875" style="169" customWidth="1"/>
    <col min="11012" max="11012" width="8.28515625" style="169" customWidth="1"/>
    <col min="11013" max="11013" width="15.28515625" style="169" customWidth="1"/>
    <col min="11014" max="11014" width="9.85546875" style="169" customWidth="1"/>
    <col min="11015" max="11015" width="16.85546875" style="169" bestFit="1" customWidth="1"/>
    <col min="11016" max="11264" width="8.85546875" style="169"/>
    <col min="11265" max="11265" width="62.140625" style="169" customWidth="1"/>
    <col min="11266" max="11267" width="8.85546875" style="169" customWidth="1"/>
    <col min="11268" max="11268" width="8.28515625" style="169" customWidth="1"/>
    <col min="11269" max="11269" width="15.28515625" style="169" customWidth="1"/>
    <col min="11270" max="11270" width="9.85546875" style="169" customWidth="1"/>
    <col min="11271" max="11271" width="16.85546875" style="169" bestFit="1" customWidth="1"/>
    <col min="11272" max="11520" width="8.85546875" style="169"/>
    <col min="11521" max="11521" width="62.140625" style="169" customWidth="1"/>
    <col min="11522" max="11523" width="8.85546875" style="169" customWidth="1"/>
    <col min="11524" max="11524" width="8.28515625" style="169" customWidth="1"/>
    <col min="11525" max="11525" width="15.28515625" style="169" customWidth="1"/>
    <col min="11526" max="11526" width="9.85546875" style="169" customWidth="1"/>
    <col min="11527" max="11527" width="16.85546875" style="169" bestFit="1" customWidth="1"/>
    <col min="11528" max="11776" width="8.85546875" style="169"/>
    <col min="11777" max="11777" width="62.140625" style="169" customWidth="1"/>
    <col min="11778" max="11779" width="8.85546875" style="169" customWidth="1"/>
    <col min="11780" max="11780" width="8.28515625" style="169" customWidth="1"/>
    <col min="11781" max="11781" width="15.28515625" style="169" customWidth="1"/>
    <col min="11782" max="11782" width="9.85546875" style="169" customWidth="1"/>
    <col min="11783" max="11783" width="16.85546875" style="169" bestFit="1" customWidth="1"/>
    <col min="11784" max="12032" width="8.85546875" style="169"/>
    <col min="12033" max="12033" width="62.140625" style="169" customWidth="1"/>
    <col min="12034" max="12035" width="8.85546875" style="169" customWidth="1"/>
    <col min="12036" max="12036" width="8.28515625" style="169" customWidth="1"/>
    <col min="12037" max="12037" width="15.28515625" style="169" customWidth="1"/>
    <col min="12038" max="12038" width="9.85546875" style="169" customWidth="1"/>
    <col min="12039" max="12039" width="16.85546875" style="169" bestFit="1" customWidth="1"/>
    <col min="12040" max="12288" width="8.85546875" style="169"/>
    <col min="12289" max="12289" width="62.140625" style="169" customWidth="1"/>
    <col min="12290" max="12291" width="8.85546875" style="169" customWidth="1"/>
    <col min="12292" max="12292" width="8.28515625" style="169" customWidth="1"/>
    <col min="12293" max="12293" width="15.28515625" style="169" customWidth="1"/>
    <col min="12294" max="12294" width="9.85546875" style="169" customWidth="1"/>
    <col min="12295" max="12295" width="16.85546875" style="169" bestFit="1" customWidth="1"/>
    <col min="12296" max="12544" width="8.85546875" style="169"/>
    <col min="12545" max="12545" width="62.140625" style="169" customWidth="1"/>
    <col min="12546" max="12547" width="8.85546875" style="169" customWidth="1"/>
    <col min="12548" max="12548" width="8.28515625" style="169" customWidth="1"/>
    <col min="12549" max="12549" width="15.28515625" style="169" customWidth="1"/>
    <col min="12550" max="12550" width="9.85546875" style="169" customWidth="1"/>
    <col min="12551" max="12551" width="16.85546875" style="169" bestFit="1" customWidth="1"/>
    <col min="12552" max="12800" width="8.85546875" style="169"/>
    <col min="12801" max="12801" width="62.140625" style="169" customWidth="1"/>
    <col min="12802" max="12803" width="8.85546875" style="169" customWidth="1"/>
    <col min="12804" max="12804" width="8.28515625" style="169" customWidth="1"/>
    <col min="12805" max="12805" width="15.28515625" style="169" customWidth="1"/>
    <col min="12806" max="12806" width="9.85546875" style="169" customWidth="1"/>
    <col min="12807" max="12807" width="16.85546875" style="169" bestFit="1" customWidth="1"/>
    <col min="12808" max="13056" width="8.85546875" style="169"/>
    <col min="13057" max="13057" width="62.140625" style="169" customWidth="1"/>
    <col min="13058" max="13059" width="8.85546875" style="169" customWidth="1"/>
    <col min="13060" max="13060" width="8.28515625" style="169" customWidth="1"/>
    <col min="13061" max="13061" width="15.28515625" style="169" customWidth="1"/>
    <col min="13062" max="13062" width="9.85546875" style="169" customWidth="1"/>
    <col min="13063" max="13063" width="16.85546875" style="169" bestFit="1" customWidth="1"/>
    <col min="13064" max="13312" width="8.85546875" style="169"/>
    <col min="13313" max="13313" width="62.140625" style="169" customWidth="1"/>
    <col min="13314" max="13315" width="8.85546875" style="169" customWidth="1"/>
    <col min="13316" max="13316" width="8.28515625" style="169" customWidth="1"/>
    <col min="13317" max="13317" width="15.28515625" style="169" customWidth="1"/>
    <col min="13318" max="13318" width="9.85546875" style="169" customWidth="1"/>
    <col min="13319" max="13319" width="16.85546875" style="169" bestFit="1" customWidth="1"/>
    <col min="13320" max="13568" width="8.85546875" style="169"/>
    <col min="13569" max="13569" width="62.140625" style="169" customWidth="1"/>
    <col min="13570" max="13571" width="8.85546875" style="169" customWidth="1"/>
    <col min="13572" max="13572" width="8.28515625" style="169" customWidth="1"/>
    <col min="13573" max="13573" width="15.28515625" style="169" customWidth="1"/>
    <col min="13574" max="13574" width="9.85546875" style="169" customWidth="1"/>
    <col min="13575" max="13575" width="16.85546875" style="169" bestFit="1" customWidth="1"/>
    <col min="13576" max="13824" width="8.85546875" style="169"/>
    <col min="13825" max="13825" width="62.140625" style="169" customWidth="1"/>
    <col min="13826" max="13827" width="8.85546875" style="169" customWidth="1"/>
    <col min="13828" max="13828" width="8.28515625" style="169" customWidth="1"/>
    <col min="13829" max="13829" width="15.28515625" style="169" customWidth="1"/>
    <col min="13830" max="13830" width="9.85546875" style="169" customWidth="1"/>
    <col min="13831" max="13831" width="16.85546875" style="169" bestFit="1" customWidth="1"/>
    <col min="13832" max="14080" width="8.85546875" style="169"/>
    <col min="14081" max="14081" width="62.140625" style="169" customWidth="1"/>
    <col min="14082" max="14083" width="8.85546875" style="169" customWidth="1"/>
    <col min="14084" max="14084" width="8.28515625" style="169" customWidth="1"/>
    <col min="14085" max="14085" width="15.28515625" style="169" customWidth="1"/>
    <col min="14086" max="14086" width="9.85546875" style="169" customWidth="1"/>
    <col min="14087" max="14087" width="16.85546875" style="169" bestFit="1" customWidth="1"/>
    <col min="14088" max="14336" width="8.85546875" style="169"/>
    <col min="14337" max="14337" width="62.140625" style="169" customWidth="1"/>
    <col min="14338" max="14339" width="8.85546875" style="169" customWidth="1"/>
    <col min="14340" max="14340" width="8.28515625" style="169" customWidth="1"/>
    <col min="14341" max="14341" width="15.28515625" style="169" customWidth="1"/>
    <col min="14342" max="14342" width="9.85546875" style="169" customWidth="1"/>
    <col min="14343" max="14343" width="16.85546875" style="169" bestFit="1" customWidth="1"/>
    <col min="14344" max="14592" width="8.85546875" style="169"/>
    <col min="14593" max="14593" width="62.140625" style="169" customWidth="1"/>
    <col min="14594" max="14595" width="8.85546875" style="169" customWidth="1"/>
    <col min="14596" max="14596" width="8.28515625" style="169" customWidth="1"/>
    <col min="14597" max="14597" width="15.28515625" style="169" customWidth="1"/>
    <col min="14598" max="14598" width="9.85546875" style="169" customWidth="1"/>
    <col min="14599" max="14599" width="16.85546875" style="169" bestFit="1" customWidth="1"/>
    <col min="14600" max="14848" width="8.85546875" style="169"/>
    <col min="14849" max="14849" width="62.140625" style="169" customWidth="1"/>
    <col min="14850" max="14851" width="8.85546875" style="169" customWidth="1"/>
    <col min="14852" max="14852" width="8.28515625" style="169" customWidth="1"/>
    <col min="14853" max="14853" width="15.28515625" style="169" customWidth="1"/>
    <col min="14854" max="14854" width="9.85546875" style="169" customWidth="1"/>
    <col min="14855" max="14855" width="16.85546875" style="169" bestFit="1" customWidth="1"/>
    <col min="14856" max="15104" width="8.85546875" style="169"/>
    <col min="15105" max="15105" width="62.140625" style="169" customWidth="1"/>
    <col min="15106" max="15107" width="8.85546875" style="169" customWidth="1"/>
    <col min="15108" max="15108" width="8.28515625" style="169" customWidth="1"/>
    <col min="15109" max="15109" width="15.28515625" style="169" customWidth="1"/>
    <col min="15110" max="15110" width="9.85546875" style="169" customWidth="1"/>
    <col min="15111" max="15111" width="16.85546875" style="169" bestFit="1" customWidth="1"/>
    <col min="15112" max="15360" width="8.85546875" style="169"/>
    <col min="15361" max="15361" width="62.140625" style="169" customWidth="1"/>
    <col min="15362" max="15363" width="8.85546875" style="169" customWidth="1"/>
    <col min="15364" max="15364" width="8.28515625" style="169" customWidth="1"/>
    <col min="15365" max="15365" width="15.28515625" style="169" customWidth="1"/>
    <col min="15366" max="15366" width="9.85546875" style="169" customWidth="1"/>
    <col min="15367" max="15367" width="16.85546875" style="169" bestFit="1" customWidth="1"/>
    <col min="15368" max="15616" width="8.85546875" style="169"/>
    <col min="15617" max="15617" width="62.140625" style="169" customWidth="1"/>
    <col min="15618" max="15619" width="8.85546875" style="169" customWidth="1"/>
    <col min="15620" max="15620" width="8.28515625" style="169" customWidth="1"/>
    <col min="15621" max="15621" width="15.28515625" style="169" customWidth="1"/>
    <col min="15622" max="15622" width="9.85546875" style="169" customWidth="1"/>
    <col min="15623" max="15623" width="16.85546875" style="169" bestFit="1" customWidth="1"/>
    <col min="15624" max="15872" width="8.85546875" style="169"/>
    <col min="15873" max="15873" width="62.140625" style="169" customWidth="1"/>
    <col min="15874" max="15875" width="8.85546875" style="169" customWidth="1"/>
    <col min="15876" max="15876" width="8.28515625" style="169" customWidth="1"/>
    <col min="15877" max="15877" width="15.28515625" style="169" customWidth="1"/>
    <col min="15878" max="15878" width="9.85546875" style="169" customWidth="1"/>
    <col min="15879" max="15879" width="16.85546875" style="169" bestFit="1" customWidth="1"/>
    <col min="15880" max="16128" width="8.85546875" style="169"/>
    <col min="16129" max="16129" width="62.140625" style="169" customWidth="1"/>
    <col min="16130" max="16131" width="8.85546875" style="169" customWidth="1"/>
    <col min="16132" max="16132" width="8.28515625" style="169" customWidth="1"/>
    <col min="16133" max="16133" width="15.28515625" style="169" customWidth="1"/>
    <col min="16134" max="16134" width="9.85546875" style="169" customWidth="1"/>
    <col min="16135" max="16135" width="16.85546875" style="169" bestFit="1" customWidth="1"/>
    <col min="16136" max="16384" width="8.85546875" style="169"/>
  </cols>
  <sheetData>
    <row r="1" spans="1:9" ht="16.5" thickBot="1">
      <c r="D1" s="195"/>
      <c r="E1" s="326" t="s">
        <v>63</v>
      </c>
      <c r="F1" s="326"/>
      <c r="G1" s="326"/>
      <c r="H1" s="326"/>
      <c r="I1" s="326"/>
    </row>
    <row r="2" spans="1:9" ht="14.25" customHeight="1" thickBot="1">
      <c r="A2" s="196"/>
      <c r="B2" s="196"/>
      <c r="C2" s="196"/>
      <c r="D2" s="339" t="s">
        <v>707</v>
      </c>
      <c r="E2" s="340"/>
      <c r="F2" s="340"/>
      <c r="G2" s="341"/>
      <c r="H2" s="351"/>
      <c r="I2" s="338"/>
    </row>
    <row r="3" spans="1:9" ht="28.5" customHeight="1" thickBot="1">
      <c r="A3" s="196"/>
      <c r="B3" s="196"/>
      <c r="C3" s="196"/>
      <c r="D3" s="342" t="s">
        <v>708</v>
      </c>
      <c r="E3" s="343"/>
      <c r="F3" s="343"/>
      <c r="G3" s="343"/>
      <c r="H3" s="344"/>
      <c r="I3" s="353"/>
    </row>
    <row r="4" spans="1:9" ht="28.5" customHeight="1" thickBot="1">
      <c r="D4" s="339" t="s">
        <v>709</v>
      </c>
      <c r="E4" s="340"/>
      <c r="F4" s="340"/>
      <c r="G4" s="340"/>
      <c r="H4" s="341"/>
      <c r="I4" s="338"/>
    </row>
    <row r="5" spans="1:9" ht="15" customHeight="1">
      <c r="D5" s="195"/>
      <c r="E5" s="326"/>
      <c r="F5" s="326"/>
      <c r="G5" s="326"/>
      <c r="H5" s="326"/>
      <c r="I5" s="326"/>
    </row>
    <row r="6" spans="1:9">
      <c r="D6" s="195"/>
      <c r="E6" s="326"/>
      <c r="F6" s="326"/>
      <c r="G6" s="326"/>
      <c r="H6" s="326"/>
      <c r="I6" s="326"/>
    </row>
    <row r="7" spans="1:9" ht="16.5">
      <c r="A7" s="327" t="s">
        <v>64</v>
      </c>
      <c r="B7" s="327"/>
      <c r="C7" s="327"/>
      <c r="D7" s="327"/>
      <c r="E7" s="327"/>
      <c r="F7" s="327"/>
      <c r="G7" s="327"/>
      <c r="H7" s="327"/>
      <c r="I7" s="327"/>
    </row>
    <row r="8" spans="1:9" ht="16.5">
      <c r="A8" s="327" t="s">
        <v>65</v>
      </c>
      <c r="B8" s="327"/>
      <c r="C8" s="327"/>
      <c r="D8" s="327"/>
      <c r="E8" s="327"/>
      <c r="F8" s="327"/>
      <c r="G8" s="327"/>
      <c r="H8" s="327"/>
      <c r="I8" s="327"/>
    </row>
    <row r="9" spans="1:9" ht="16.5">
      <c r="A9" s="327" t="s">
        <v>66</v>
      </c>
      <c r="B9" s="327"/>
      <c r="C9" s="327"/>
      <c r="D9" s="327"/>
      <c r="E9" s="327"/>
      <c r="F9" s="327"/>
      <c r="G9" s="327"/>
      <c r="H9" s="327"/>
      <c r="I9" s="327"/>
    </row>
    <row r="10" spans="1:9">
      <c r="A10" s="328"/>
      <c r="B10" s="328"/>
      <c r="C10" s="328"/>
      <c r="D10" s="328"/>
      <c r="E10" s="328"/>
      <c r="F10" s="328"/>
      <c r="G10" s="328"/>
    </row>
    <row r="11" spans="1:9" ht="15.75" customHeight="1">
      <c r="A11" s="324" t="s">
        <v>67</v>
      </c>
      <c r="B11" s="325" t="s">
        <v>68</v>
      </c>
      <c r="C11" s="325" t="s">
        <v>69</v>
      </c>
      <c r="D11" s="325" t="s">
        <v>70</v>
      </c>
      <c r="E11" s="325" t="s">
        <v>71</v>
      </c>
      <c r="F11" s="325" t="s">
        <v>72</v>
      </c>
      <c r="G11" s="329" t="s">
        <v>73</v>
      </c>
      <c r="H11" s="329" t="s">
        <v>671</v>
      </c>
      <c r="I11" s="329" t="s">
        <v>667</v>
      </c>
    </row>
    <row r="12" spans="1:9" ht="37.5" customHeight="1">
      <c r="A12" s="324"/>
      <c r="B12" s="325"/>
      <c r="C12" s="325"/>
      <c r="D12" s="325"/>
      <c r="E12" s="325"/>
      <c r="F12" s="325"/>
      <c r="G12" s="329"/>
      <c r="H12" s="329"/>
      <c r="I12" s="329"/>
    </row>
    <row r="13" spans="1:9">
      <c r="A13" s="197">
        <v>1</v>
      </c>
      <c r="B13" s="197">
        <v>2</v>
      </c>
      <c r="C13" s="197">
        <v>3</v>
      </c>
      <c r="D13" s="197">
        <v>4</v>
      </c>
      <c r="E13" s="197">
        <v>5</v>
      </c>
      <c r="F13" s="197">
        <v>6</v>
      </c>
      <c r="G13" s="170">
        <v>7</v>
      </c>
      <c r="H13" s="170">
        <v>8</v>
      </c>
      <c r="I13" s="170">
        <v>9</v>
      </c>
    </row>
    <row r="14" spans="1:9">
      <c r="A14" s="198" t="s">
        <v>74</v>
      </c>
      <c r="B14" s="199"/>
      <c r="C14" s="199"/>
      <c r="D14" s="199"/>
      <c r="E14" s="199"/>
      <c r="F14" s="199"/>
      <c r="G14" s="171">
        <f>G402</f>
        <v>37678.000000000007</v>
      </c>
      <c r="H14" s="171">
        <f>H402</f>
        <v>36063.900000000009</v>
      </c>
      <c r="I14" s="171">
        <f>H14/G14*100</f>
        <v>95.716067731832908</v>
      </c>
    </row>
    <row r="15" spans="1:9" ht="78.75">
      <c r="A15" s="200" t="s">
        <v>75</v>
      </c>
      <c r="B15" s="199" t="s">
        <v>76</v>
      </c>
      <c r="C15" s="199"/>
      <c r="D15" s="199"/>
      <c r="E15" s="199"/>
      <c r="F15" s="199"/>
      <c r="G15" s="171">
        <f>G16+G121+G129+G151+G218+G338+G343+G373+G390</f>
        <v>37678.000000000007</v>
      </c>
      <c r="H15" s="171">
        <f>H16+H121+H129+H151+H218+H338+H343+H373+H390</f>
        <v>36063.900000000009</v>
      </c>
      <c r="I15" s="171">
        <f t="shared" ref="I15:I78" si="0">H15/G15*100</f>
        <v>95.716067731832908</v>
      </c>
    </row>
    <row r="16" spans="1:9" ht="31.5">
      <c r="A16" s="201" t="s">
        <v>77</v>
      </c>
      <c r="B16" s="202" t="s">
        <v>76</v>
      </c>
      <c r="C16" s="202" t="s">
        <v>78</v>
      </c>
      <c r="D16" s="202" t="s">
        <v>79</v>
      </c>
      <c r="E16" s="202"/>
      <c r="F16" s="202"/>
      <c r="G16" s="172">
        <f>G17+G22+G44+G57+G63+G52</f>
        <v>9042.1999999999989</v>
      </c>
      <c r="H16" s="172">
        <f>H17+H22+H44+H57+H63+H52</f>
        <v>8723</v>
      </c>
      <c r="I16" s="171">
        <f t="shared" si="0"/>
        <v>96.469885647298241</v>
      </c>
    </row>
    <row r="17" spans="1:14" ht="94.5">
      <c r="A17" s="203" t="s">
        <v>9</v>
      </c>
      <c r="B17" s="202" t="s">
        <v>76</v>
      </c>
      <c r="C17" s="202" t="s">
        <v>78</v>
      </c>
      <c r="D17" s="202" t="s">
        <v>80</v>
      </c>
      <c r="E17" s="202"/>
      <c r="F17" s="202"/>
      <c r="G17" s="172">
        <f>G21</f>
        <v>5.3</v>
      </c>
      <c r="H17" s="172">
        <f>H21</f>
        <v>5.3</v>
      </c>
      <c r="I17" s="171">
        <f t="shared" si="0"/>
        <v>100</v>
      </c>
    </row>
    <row r="18" spans="1:14" ht="31.5">
      <c r="A18" s="204" t="s">
        <v>81</v>
      </c>
      <c r="B18" s="205" t="s">
        <v>76</v>
      </c>
      <c r="C18" s="205" t="s">
        <v>78</v>
      </c>
      <c r="D18" s="205" t="s">
        <v>80</v>
      </c>
      <c r="E18" s="205" t="s">
        <v>82</v>
      </c>
      <c r="F18" s="202"/>
      <c r="G18" s="173">
        <f t="shared" ref="G18:H20" si="1">G19</f>
        <v>5.3</v>
      </c>
      <c r="H18" s="173">
        <f t="shared" si="1"/>
        <v>5.3</v>
      </c>
      <c r="I18" s="171">
        <f t="shared" si="0"/>
        <v>100</v>
      </c>
    </row>
    <row r="19" spans="1:14" ht="31.5">
      <c r="A19" s="204" t="s">
        <v>83</v>
      </c>
      <c r="B19" s="199" t="s">
        <v>76</v>
      </c>
      <c r="C19" s="205" t="s">
        <v>78</v>
      </c>
      <c r="D19" s="205" t="s">
        <v>80</v>
      </c>
      <c r="E19" s="205" t="s">
        <v>84</v>
      </c>
      <c r="F19" s="202"/>
      <c r="G19" s="173">
        <f t="shared" si="1"/>
        <v>5.3</v>
      </c>
      <c r="H19" s="173">
        <f t="shared" si="1"/>
        <v>5.3</v>
      </c>
      <c r="I19" s="171">
        <f t="shared" si="0"/>
        <v>100</v>
      </c>
    </row>
    <row r="20" spans="1:14">
      <c r="A20" s="204" t="s">
        <v>85</v>
      </c>
      <c r="B20" s="202" t="s">
        <v>76</v>
      </c>
      <c r="C20" s="205" t="s">
        <v>78</v>
      </c>
      <c r="D20" s="205" t="s">
        <v>80</v>
      </c>
      <c r="E20" s="205" t="s">
        <v>86</v>
      </c>
      <c r="F20" s="202"/>
      <c r="G20" s="173">
        <f t="shared" si="1"/>
        <v>5.3</v>
      </c>
      <c r="H20" s="173">
        <f t="shared" si="1"/>
        <v>5.3</v>
      </c>
      <c r="I20" s="171">
        <f t="shared" si="0"/>
        <v>100</v>
      </c>
    </row>
    <row r="21" spans="1:14" ht="47.25">
      <c r="A21" s="206" t="s">
        <v>87</v>
      </c>
      <c r="B21" s="202" t="s">
        <v>76</v>
      </c>
      <c r="C21" s="205" t="s">
        <v>78</v>
      </c>
      <c r="D21" s="205" t="s">
        <v>80</v>
      </c>
      <c r="E21" s="205" t="s">
        <v>88</v>
      </c>
      <c r="F21" s="205" t="s">
        <v>101</v>
      </c>
      <c r="G21" s="173">
        <f>5.5-0.2</f>
        <v>5.3</v>
      </c>
      <c r="H21" s="173">
        <v>5.3</v>
      </c>
      <c r="I21" s="171">
        <f t="shared" si="0"/>
        <v>100</v>
      </c>
    </row>
    <row r="22" spans="1:14" ht="94.5">
      <c r="A22" s="200" t="s">
        <v>89</v>
      </c>
      <c r="B22" s="205" t="s">
        <v>76</v>
      </c>
      <c r="C22" s="202" t="s">
        <v>78</v>
      </c>
      <c r="D22" s="202" t="s">
        <v>90</v>
      </c>
      <c r="E22" s="202"/>
      <c r="F22" s="202"/>
      <c r="G22" s="172">
        <f>G27+G33+G40+G43+G42+G29+G35+G37+G39</f>
        <v>7134.2</v>
      </c>
      <c r="H22" s="172">
        <f>H27+H33+H40+H43+H42+H29+H35+H37+H39</f>
        <v>7044.8</v>
      </c>
      <c r="I22" s="171">
        <f t="shared" si="0"/>
        <v>98.746881220038702</v>
      </c>
    </row>
    <row r="23" spans="1:14" ht="31.5">
      <c r="A23" s="204" t="s">
        <v>81</v>
      </c>
      <c r="B23" s="199" t="s">
        <v>76</v>
      </c>
      <c r="C23" s="205" t="s">
        <v>78</v>
      </c>
      <c r="D23" s="205" t="s">
        <v>90</v>
      </c>
      <c r="E23" s="205" t="s">
        <v>82</v>
      </c>
      <c r="F23" s="205"/>
      <c r="G23" s="173">
        <f>G24</f>
        <v>1458.4</v>
      </c>
      <c r="H23" s="173">
        <f>H24</f>
        <v>1458.4</v>
      </c>
      <c r="I23" s="171">
        <f t="shared" si="0"/>
        <v>100</v>
      </c>
      <c r="K23" s="207"/>
    </row>
    <row r="24" spans="1:14" ht="63">
      <c r="A24" s="206" t="s">
        <v>91</v>
      </c>
      <c r="B24" s="202" t="s">
        <v>76</v>
      </c>
      <c r="C24" s="205" t="s">
        <v>78</v>
      </c>
      <c r="D24" s="205" t="s">
        <v>90</v>
      </c>
      <c r="E24" s="208" t="s">
        <v>92</v>
      </c>
      <c r="F24" s="205"/>
      <c r="G24" s="173">
        <f>G25</f>
        <v>1458.4</v>
      </c>
      <c r="H24" s="173">
        <f>H25</f>
        <v>1458.4</v>
      </c>
      <c r="I24" s="171">
        <f t="shared" si="0"/>
        <v>100</v>
      </c>
      <c r="N24" s="169">
        <f>3991.1+1248.4+420.7+1416.4</f>
        <v>7076.6</v>
      </c>
    </row>
    <row r="25" spans="1:14">
      <c r="A25" s="204" t="s">
        <v>85</v>
      </c>
      <c r="B25" s="202" t="s">
        <v>76</v>
      </c>
      <c r="C25" s="205" t="s">
        <v>78</v>
      </c>
      <c r="D25" s="205" t="s">
        <v>90</v>
      </c>
      <c r="E25" s="208" t="s">
        <v>93</v>
      </c>
      <c r="F25" s="205"/>
      <c r="G25" s="173">
        <f>G26+G29</f>
        <v>1458.4</v>
      </c>
      <c r="H25" s="173">
        <f>H26+H29</f>
        <v>1458.4</v>
      </c>
      <c r="I25" s="171">
        <f t="shared" si="0"/>
        <v>100</v>
      </c>
    </row>
    <row r="26" spans="1:14" ht="110.25">
      <c r="A26" s="209" t="s">
        <v>94</v>
      </c>
      <c r="B26" s="205" t="s">
        <v>76</v>
      </c>
      <c r="C26" s="205" t="s">
        <v>78</v>
      </c>
      <c r="D26" s="205" t="s">
        <v>90</v>
      </c>
      <c r="E26" s="208" t="s">
        <v>95</v>
      </c>
      <c r="F26" s="205"/>
      <c r="G26" s="173">
        <f>G27</f>
        <v>1258.4000000000001</v>
      </c>
      <c r="H26" s="173">
        <f>H27</f>
        <v>1258.4000000000001</v>
      </c>
      <c r="I26" s="171">
        <f t="shared" si="0"/>
        <v>100</v>
      </c>
    </row>
    <row r="27" spans="1:14" ht="47.25">
      <c r="A27" s="204" t="s">
        <v>96</v>
      </c>
      <c r="B27" s="199" t="s">
        <v>76</v>
      </c>
      <c r="C27" s="205" t="s">
        <v>78</v>
      </c>
      <c r="D27" s="205" t="s">
        <v>90</v>
      </c>
      <c r="E27" s="208" t="s">
        <v>95</v>
      </c>
      <c r="F27" s="205" t="s">
        <v>97</v>
      </c>
      <c r="G27" s="173">
        <f>1248.4-200+210</f>
        <v>1258.4000000000001</v>
      </c>
      <c r="H27" s="173">
        <v>1258.4000000000001</v>
      </c>
      <c r="I27" s="171">
        <f t="shared" si="0"/>
        <v>100</v>
      </c>
    </row>
    <row r="28" spans="1:14" ht="31.5">
      <c r="A28" s="204" t="s">
        <v>636</v>
      </c>
      <c r="B28" s="199" t="s">
        <v>76</v>
      </c>
      <c r="C28" s="205" t="s">
        <v>78</v>
      </c>
      <c r="D28" s="205" t="s">
        <v>90</v>
      </c>
      <c r="E28" s="208" t="s">
        <v>638</v>
      </c>
      <c r="F28" s="205"/>
      <c r="G28" s="173">
        <f>G29</f>
        <v>200</v>
      </c>
      <c r="H28" s="173">
        <f>H29</f>
        <v>200</v>
      </c>
      <c r="I28" s="171">
        <f t="shared" si="0"/>
        <v>100</v>
      </c>
    </row>
    <row r="29" spans="1:14" ht="47.25">
      <c r="A29" s="204" t="s">
        <v>96</v>
      </c>
      <c r="B29" s="199" t="s">
        <v>76</v>
      </c>
      <c r="C29" s="205" t="s">
        <v>78</v>
      </c>
      <c r="D29" s="205" t="s">
        <v>90</v>
      </c>
      <c r="E29" s="208" t="s">
        <v>638</v>
      </c>
      <c r="F29" s="205" t="s">
        <v>97</v>
      </c>
      <c r="G29" s="173">
        <v>200</v>
      </c>
      <c r="H29" s="173">
        <v>200</v>
      </c>
      <c r="I29" s="171">
        <f t="shared" si="0"/>
        <v>100</v>
      </c>
    </row>
    <row r="30" spans="1:14" ht="31.5">
      <c r="A30" s="209" t="s">
        <v>83</v>
      </c>
      <c r="B30" s="202" t="s">
        <v>76</v>
      </c>
      <c r="C30" s="205" t="s">
        <v>78</v>
      </c>
      <c r="D30" s="205" t="s">
        <v>90</v>
      </c>
      <c r="E30" s="208" t="s">
        <v>84</v>
      </c>
      <c r="F30" s="205"/>
      <c r="G30" s="173">
        <f>G31</f>
        <v>5780</v>
      </c>
      <c r="H30" s="173">
        <f>H31</f>
        <v>5690.5999999999995</v>
      </c>
      <c r="I30" s="171">
        <f t="shared" si="0"/>
        <v>98.453287197231816</v>
      </c>
    </row>
    <row r="31" spans="1:14">
      <c r="A31" s="204" t="s">
        <v>85</v>
      </c>
      <c r="B31" s="202" t="s">
        <v>76</v>
      </c>
      <c r="C31" s="205" t="s">
        <v>78</v>
      </c>
      <c r="D31" s="205" t="s">
        <v>90</v>
      </c>
      <c r="E31" s="208" t="s">
        <v>86</v>
      </c>
      <c r="F31" s="205"/>
      <c r="G31" s="173">
        <f>G32+G35+G37+G39</f>
        <v>5780</v>
      </c>
      <c r="H31" s="173">
        <f>H32+H35+H37+H39</f>
        <v>5690.5999999999995</v>
      </c>
      <c r="I31" s="171">
        <f t="shared" si="0"/>
        <v>98.453287197231816</v>
      </c>
    </row>
    <row r="32" spans="1:14" ht="54.75" customHeight="1">
      <c r="A32" s="209" t="s">
        <v>98</v>
      </c>
      <c r="B32" s="205" t="s">
        <v>76</v>
      </c>
      <c r="C32" s="205" t="s">
        <v>78</v>
      </c>
      <c r="D32" s="205" t="s">
        <v>90</v>
      </c>
      <c r="E32" s="208" t="s">
        <v>88</v>
      </c>
      <c r="F32" s="205"/>
      <c r="G32" s="173">
        <f>G33+G40+G43+G42+G37</f>
        <v>4503.4000000000005</v>
      </c>
      <c r="H32" s="173">
        <f>H33+H40+H43+H42+H37</f>
        <v>4414</v>
      </c>
      <c r="I32" s="171">
        <f t="shared" si="0"/>
        <v>98.014833237109727</v>
      </c>
      <c r="L32" s="207"/>
    </row>
    <row r="33" spans="1:12" ht="47.25">
      <c r="A33" s="204" t="s">
        <v>96</v>
      </c>
      <c r="B33" s="199" t="s">
        <v>76</v>
      </c>
      <c r="C33" s="205" t="s">
        <v>78</v>
      </c>
      <c r="D33" s="205" t="s">
        <v>90</v>
      </c>
      <c r="E33" s="208" t="s">
        <v>88</v>
      </c>
      <c r="F33" s="208" t="s">
        <v>97</v>
      </c>
      <c r="G33" s="173">
        <f>3991.1+420.7-308.9-750+800-380-26.2</f>
        <v>3746.7000000000007</v>
      </c>
      <c r="H33" s="173">
        <v>3734.7</v>
      </c>
      <c r="I33" s="171">
        <f t="shared" si="0"/>
        <v>99.679718151973717</v>
      </c>
    </row>
    <row r="34" spans="1:12" ht="37.5" customHeight="1">
      <c r="A34" s="204" t="s">
        <v>636</v>
      </c>
      <c r="B34" s="199" t="s">
        <v>76</v>
      </c>
      <c r="C34" s="205" t="s">
        <v>78</v>
      </c>
      <c r="D34" s="205" t="s">
        <v>90</v>
      </c>
      <c r="E34" s="208" t="s">
        <v>639</v>
      </c>
      <c r="F34" s="208"/>
      <c r="G34" s="173">
        <f>G35</f>
        <v>1130</v>
      </c>
      <c r="H34" s="173">
        <f>H35</f>
        <v>1130</v>
      </c>
      <c r="I34" s="171">
        <f t="shared" si="0"/>
        <v>100</v>
      </c>
    </row>
    <row r="35" spans="1:12" ht="47.25">
      <c r="A35" s="204" t="s">
        <v>96</v>
      </c>
      <c r="B35" s="199" t="s">
        <v>76</v>
      </c>
      <c r="C35" s="205" t="s">
        <v>78</v>
      </c>
      <c r="D35" s="205" t="s">
        <v>90</v>
      </c>
      <c r="E35" s="208" t="s">
        <v>639</v>
      </c>
      <c r="F35" s="208" t="s">
        <v>97</v>
      </c>
      <c r="G35" s="173">
        <v>1130</v>
      </c>
      <c r="H35" s="173">
        <v>1130</v>
      </c>
      <c r="I35" s="171">
        <f t="shared" si="0"/>
        <v>100</v>
      </c>
    </row>
    <row r="36" spans="1:12" ht="94.5">
      <c r="A36" s="204" t="s">
        <v>656</v>
      </c>
      <c r="B36" s="199" t="s">
        <v>76</v>
      </c>
      <c r="C36" s="205" t="s">
        <v>78</v>
      </c>
      <c r="D36" s="205" t="s">
        <v>90</v>
      </c>
      <c r="E36" s="208" t="s">
        <v>655</v>
      </c>
      <c r="F36" s="208"/>
      <c r="G36" s="173">
        <f>G37</f>
        <v>104.2</v>
      </c>
      <c r="H36" s="173">
        <f>H37</f>
        <v>104.2</v>
      </c>
      <c r="I36" s="171">
        <f t="shared" si="0"/>
        <v>100</v>
      </c>
    </row>
    <row r="37" spans="1:12" ht="47.25">
      <c r="A37" s="204" t="s">
        <v>96</v>
      </c>
      <c r="B37" s="199" t="s">
        <v>76</v>
      </c>
      <c r="C37" s="205" t="s">
        <v>78</v>
      </c>
      <c r="D37" s="205" t="s">
        <v>90</v>
      </c>
      <c r="E37" s="208" t="s">
        <v>655</v>
      </c>
      <c r="F37" s="208" t="s">
        <v>97</v>
      </c>
      <c r="G37" s="173">
        <v>104.2</v>
      </c>
      <c r="H37" s="173">
        <v>104.2</v>
      </c>
      <c r="I37" s="171">
        <f t="shared" si="0"/>
        <v>100</v>
      </c>
    </row>
    <row r="38" spans="1:12" ht="94.5">
      <c r="A38" s="204" t="s">
        <v>656</v>
      </c>
      <c r="B38" s="199" t="s">
        <v>76</v>
      </c>
      <c r="C38" s="205" t="s">
        <v>78</v>
      </c>
      <c r="D38" s="205" t="s">
        <v>90</v>
      </c>
      <c r="E38" s="208" t="s">
        <v>666</v>
      </c>
      <c r="F38" s="208"/>
      <c r="G38" s="173">
        <f>G39</f>
        <v>42.4</v>
      </c>
      <c r="H38" s="173">
        <f>H39</f>
        <v>42.4</v>
      </c>
      <c r="I38" s="171">
        <f t="shared" si="0"/>
        <v>100</v>
      </c>
    </row>
    <row r="39" spans="1:12" ht="47.25">
      <c r="A39" s="204" t="s">
        <v>96</v>
      </c>
      <c r="B39" s="199" t="s">
        <v>76</v>
      </c>
      <c r="C39" s="205" t="s">
        <v>78</v>
      </c>
      <c r="D39" s="205" t="s">
        <v>90</v>
      </c>
      <c r="E39" s="208" t="s">
        <v>666</v>
      </c>
      <c r="F39" s="208" t="s">
        <v>97</v>
      </c>
      <c r="G39" s="173">
        <v>42.4</v>
      </c>
      <c r="H39" s="173">
        <v>42.4</v>
      </c>
      <c r="I39" s="171">
        <f t="shared" si="0"/>
        <v>100</v>
      </c>
    </row>
    <row r="40" spans="1:12" ht="47.25">
      <c r="A40" s="206" t="s">
        <v>87</v>
      </c>
      <c r="B40" s="205" t="s">
        <v>76</v>
      </c>
      <c r="C40" s="205" t="s">
        <v>78</v>
      </c>
      <c r="D40" s="205" t="s">
        <v>90</v>
      </c>
      <c r="E40" s="208" t="s">
        <v>88</v>
      </c>
      <c r="F40" s="208" t="s">
        <v>99</v>
      </c>
      <c r="G40" s="174">
        <f>1362.9-350-339.6-151.1</f>
        <v>522.20000000000005</v>
      </c>
      <c r="H40" s="174">
        <v>444.8</v>
      </c>
      <c r="I40" s="171">
        <f t="shared" si="0"/>
        <v>85.178092684795089</v>
      </c>
    </row>
    <row r="41" spans="1:12" ht="81.75" customHeight="1">
      <c r="A41" s="206" t="s">
        <v>618</v>
      </c>
      <c r="B41" s="202" t="s">
        <v>76</v>
      </c>
      <c r="C41" s="205" t="s">
        <v>78</v>
      </c>
      <c r="D41" s="205" t="s">
        <v>90</v>
      </c>
      <c r="E41" s="208" t="s">
        <v>624</v>
      </c>
      <c r="F41" s="208"/>
      <c r="G41" s="174">
        <f>G42</f>
        <v>120</v>
      </c>
      <c r="H41" s="174">
        <f>H42</f>
        <v>120</v>
      </c>
      <c r="I41" s="171">
        <f t="shared" si="0"/>
        <v>100</v>
      </c>
    </row>
    <row r="42" spans="1:12" ht="47.25">
      <c r="A42" s="206" t="s">
        <v>87</v>
      </c>
      <c r="B42" s="205" t="s">
        <v>76</v>
      </c>
      <c r="C42" s="205" t="s">
        <v>78</v>
      </c>
      <c r="D42" s="205" t="s">
        <v>90</v>
      </c>
      <c r="E42" s="208" t="s">
        <v>624</v>
      </c>
      <c r="F42" s="208" t="s">
        <v>99</v>
      </c>
      <c r="G42" s="174">
        <v>120</v>
      </c>
      <c r="H42" s="174">
        <v>120</v>
      </c>
      <c r="I42" s="171">
        <f t="shared" si="0"/>
        <v>100</v>
      </c>
    </row>
    <row r="43" spans="1:12" ht="31.5">
      <c r="A43" s="206" t="s">
        <v>100</v>
      </c>
      <c r="B43" s="199" t="s">
        <v>76</v>
      </c>
      <c r="C43" s="205" t="s">
        <v>78</v>
      </c>
      <c r="D43" s="205" t="s">
        <v>90</v>
      </c>
      <c r="E43" s="208" t="s">
        <v>88</v>
      </c>
      <c r="F43" s="208" t="s">
        <v>101</v>
      </c>
      <c r="G43" s="174">
        <f>53.5-32-11.2</f>
        <v>10.3</v>
      </c>
      <c r="H43" s="174">
        <v>10.3</v>
      </c>
      <c r="I43" s="171">
        <f t="shared" si="0"/>
        <v>100</v>
      </c>
    </row>
    <row r="44" spans="1:12" ht="78.75">
      <c r="A44" s="200" t="s">
        <v>102</v>
      </c>
      <c r="B44" s="202" t="s">
        <v>76</v>
      </c>
      <c r="C44" s="202" t="s">
        <v>78</v>
      </c>
      <c r="D44" s="202" t="s">
        <v>103</v>
      </c>
      <c r="E44" s="199"/>
      <c r="F44" s="199"/>
      <c r="G44" s="171">
        <f>G48+G50</f>
        <v>253.4</v>
      </c>
      <c r="H44" s="171">
        <f>H48+H50</f>
        <v>253.4</v>
      </c>
      <c r="I44" s="171">
        <f t="shared" si="0"/>
        <v>100</v>
      </c>
      <c r="L44" s="207"/>
    </row>
    <row r="45" spans="1:12" ht="31.5">
      <c r="A45" s="204" t="s">
        <v>81</v>
      </c>
      <c r="B45" s="202" t="s">
        <v>76</v>
      </c>
      <c r="C45" s="205" t="s">
        <v>78</v>
      </c>
      <c r="D45" s="205" t="s">
        <v>103</v>
      </c>
      <c r="E45" s="208" t="s">
        <v>82</v>
      </c>
      <c r="F45" s="208"/>
      <c r="G45" s="174">
        <f>G46</f>
        <v>253.4</v>
      </c>
      <c r="H45" s="174">
        <v>253.4</v>
      </c>
      <c r="I45" s="171">
        <f t="shared" si="0"/>
        <v>100</v>
      </c>
    </row>
    <row r="46" spans="1:12" ht="31.5">
      <c r="A46" s="204" t="s">
        <v>83</v>
      </c>
      <c r="B46" s="205" t="s">
        <v>76</v>
      </c>
      <c r="C46" s="205" t="s">
        <v>78</v>
      </c>
      <c r="D46" s="205" t="s">
        <v>103</v>
      </c>
      <c r="E46" s="208" t="s">
        <v>84</v>
      </c>
      <c r="F46" s="208"/>
      <c r="G46" s="174">
        <f>G48+G50</f>
        <v>253.4</v>
      </c>
      <c r="H46" s="174">
        <v>253.4</v>
      </c>
      <c r="I46" s="171">
        <f t="shared" si="0"/>
        <v>100</v>
      </c>
    </row>
    <row r="47" spans="1:12">
      <c r="A47" s="204" t="s">
        <v>85</v>
      </c>
      <c r="B47" s="199" t="s">
        <v>76</v>
      </c>
      <c r="C47" s="205" t="s">
        <v>78</v>
      </c>
      <c r="D47" s="205" t="s">
        <v>103</v>
      </c>
      <c r="E47" s="208" t="s">
        <v>86</v>
      </c>
      <c r="F47" s="208"/>
      <c r="G47" s="174">
        <f>G49+G51</f>
        <v>253.4</v>
      </c>
      <c r="H47" s="174">
        <v>253.4</v>
      </c>
      <c r="I47" s="171">
        <f t="shared" si="0"/>
        <v>100</v>
      </c>
    </row>
    <row r="48" spans="1:12" ht="94.5">
      <c r="A48" s="210" t="s">
        <v>104</v>
      </c>
      <c r="B48" s="202" t="s">
        <v>76</v>
      </c>
      <c r="C48" s="205" t="s">
        <v>78</v>
      </c>
      <c r="D48" s="205" t="s">
        <v>103</v>
      </c>
      <c r="E48" s="208" t="s">
        <v>105</v>
      </c>
      <c r="F48" s="208"/>
      <c r="G48" s="174">
        <f>G49</f>
        <v>216.4</v>
      </c>
      <c r="H48" s="174">
        <f>H49</f>
        <v>216.4</v>
      </c>
      <c r="I48" s="171">
        <f t="shared" si="0"/>
        <v>100</v>
      </c>
    </row>
    <row r="49" spans="1:9">
      <c r="A49" s="210" t="s">
        <v>106</v>
      </c>
      <c r="B49" s="202" t="s">
        <v>76</v>
      </c>
      <c r="C49" s="205" t="s">
        <v>78</v>
      </c>
      <c r="D49" s="205" t="s">
        <v>103</v>
      </c>
      <c r="E49" s="208" t="s">
        <v>105</v>
      </c>
      <c r="F49" s="208" t="s">
        <v>107</v>
      </c>
      <c r="G49" s="174">
        <v>216.4</v>
      </c>
      <c r="H49" s="174">
        <v>216.4</v>
      </c>
      <c r="I49" s="171">
        <f t="shared" si="0"/>
        <v>100</v>
      </c>
    </row>
    <row r="50" spans="1:9" ht="81.75" customHeight="1">
      <c r="A50" s="206" t="s">
        <v>108</v>
      </c>
      <c r="B50" s="205" t="s">
        <v>76</v>
      </c>
      <c r="C50" s="205" t="s">
        <v>78</v>
      </c>
      <c r="D50" s="205" t="s">
        <v>103</v>
      </c>
      <c r="E50" s="205" t="s">
        <v>109</v>
      </c>
      <c r="F50" s="205"/>
      <c r="G50" s="173">
        <f>G51</f>
        <v>37</v>
      </c>
      <c r="H50" s="173">
        <f>H51</f>
        <v>37</v>
      </c>
      <c r="I50" s="171">
        <f t="shared" si="0"/>
        <v>100</v>
      </c>
    </row>
    <row r="51" spans="1:9">
      <c r="A51" s="210" t="s">
        <v>106</v>
      </c>
      <c r="B51" s="199" t="s">
        <v>76</v>
      </c>
      <c r="C51" s="205" t="s">
        <v>78</v>
      </c>
      <c r="D51" s="205" t="s">
        <v>103</v>
      </c>
      <c r="E51" s="205" t="s">
        <v>109</v>
      </c>
      <c r="F51" s="208" t="s">
        <v>107</v>
      </c>
      <c r="G51" s="174">
        <v>37</v>
      </c>
      <c r="H51" s="174">
        <v>37</v>
      </c>
      <c r="I51" s="171">
        <f t="shared" si="0"/>
        <v>100</v>
      </c>
    </row>
    <row r="52" spans="1:9" ht="31.5">
      <c r="A52" s="203" t="s">
        <v>15</v>
      </c>
      <c r="B52" s="202" t="s">
        <v>76</v>
      </c>
      <c r="C52" s="202" t="s">
        <v>78</v>
      </c>
      <c r="D52" s="202" t="s">
        <v>302</v>
      </c>
      <c r="E52" s="202" t="s">
        <v>113</v>
      </c>
      <c r="F52" s="199"/>
      <c r="G52" s="171">
        <f t="shared" ref="G52:H55" si="2">G53</f>
        <v>139.5</v>
      </c>
      <c r="H52" s="171">
        <f t="shared" si="2"/>
        <v>139.5</v>
      </c>
      <c r="I52" s="171">
        <f t="shared" si="0"/>
        <v>100</v>
      </c>
    </row>
    <row r="53" spans="1:9" ht="42" customHeight="1">
      <c r="A53" s="209" t="s">
        <v>112</v>
      </c>
      <c r="B53" s="205" t="s">
        <v>76</v>
      </c>
      <c r="C53" s="205" t="s">
        <v>78</v>
      </c>
      <c r="D53" s="205" t="s">
        <v>302</v>
      </c>
      <c r="E53" s="205" t="s">
        <v>115</v>
      </c>
      <c r="F53" s="208"/>
      <c r="G53" s="174">
        <f t="shared" si="2"/>
        <v>139.5</v>
      </c>
      <c r="H53" s="174">
        <f t="shared" si="2"/>
        <v>139.5</v>
      </c>
      <c r="I53" s="171">
        <f t="shared" si="0"/>
        <v>100</v>
      </c>
    </row>
    <row r="54" spans="1:9">
      <c r="A54" s="209" t="s">
        <v>114</v>
      </c>
      <c r="B54" s="208" t="s">
        <v>76</v>
      </c>
      <c r="C54" s="205" t="s">
        <v>78</v>
      </c>
      <c r="D54" s="205" t="s">
        <v>302</v>
      </c>
      <c r="E54" s="205" t="s">
        <v>127</v>
      </c>
      <c r="F54" s="208"/>
      <c r="G54" s="174">
        <f t="shared" si="2"/>
        <v>139.5</v>
      </c>
      <c r="H54" s="174">
        <f t="shared" si="2"/>
        <v>139.5</v>
      </c>
      <c r="I54" s="171">
        <f t="shared" si="0"/>
        <v>100</v>
      </c>
    </row>
    <row r="55" spans="1:9" ht="52.5" customHeight="1">
      <c r="A55" s="209" t="s">
        <v>438</v>
      </c>
      <c r="B55" s="208" t="s">
        <v>76</v>
      </c>
      <c r="C55" s="205" t="s">
        <v>78</v>
      </c>
      <c r="D55" s="205" t="s">
        <v>302</v>
      </c>
      <c r="E55" s="205" t="s">
        <v>568</v>
      </c>
      <c r="F55" s="208"/>
      <c r="G55" s="174">
        <f t="shared" si="2"/>
        <v>139.5</v>
      </c>
      <c r="H55" s="174">
        <f t="shared" si="2"/>
        <v>139.5</v>
      </c>
      <c r="I55" s="171">
        <f t="shared" si="0"/>
        <v>100</v>
      </c>
    </row>
    <row r="56" spans="1:9" ht="47.25">
      <c r="A56" s="204" t="s">
        <v>439</v>
      </c>
      <c r="B56" s="205" t="s">
        <v>76</v>
      </c>
      <c r="C56" s="205" t="s">
        <v>78</v>
      </c>
      <c r="D56" s="205" t="s">
        <v>302</v>
      </c>
      <c r="E56" s="205" t="s">
        <v>568</v>
      </c>
      <c r="F56" s="208" t="s">
        <v>634</v>
      </c>
      <c r="G56" s="174">
        <f>200-60.5</f>
        <v>139.5</v>
      </c>
      <c r="H56" s="174">
        <v>139.5</v>
      </c>
      <c r="I56" s="171">
        <f t="shared" si="0"/>
        <v>100</v>
      </c>
    </row>
    <row r="57" spans="1:9">
      <c r="A57" s="200" t="s">
        <v>17</v>
      </c>
      <c r="B57" s="202" t="s">
        <v>76</v>
      </c>
      <c r="C57" s="202" t="s">
        <v>110</v>
      </c>
      <c r="D57" s="202" t="s">
        <v>111</v>
      </c>
      <c r="E57" s="199"/>
      <c r="F57" s="199"/>
      <c r="G57" s="171">
        <f>G61</f>
        <v>0</v>
      </c>
      <c r="H57" s="171">
        <f>H61</f>
        <v>0</v>
      </c>
      <c r="I57" s="171">
        <v>0</v>
      </c>
    </row>
    <row r="58" spans="1:9" ht="47.25">
      <c r="A58" s="209" t="s">
        <v>112</v>
      </c>
      <c r="B58" s="202" t="s">
        <v>76</v>
      </c>
      <c r="C58" s="205" t="s">
        <v>78</v>
      </c>
      <c r="D58" s="205" t="s">
        <v>111</v>
      </c>
      <c r="E58" s="208" t="s">
        <v>113</v>
      </c>
      <c r="F58" s="199"/>
      <c r="G58" s="174">
        <f>G59</f>
        <v>0</v>
      </c>
      <c r="H58" s="174">
        <f>H59</f>
        <v>0</v>
      </c>
      <c r="I58" s="171">
        <v>0</v>
      </c>
    </row>
    <row r="59" spans="1:9">
      <c r="A59" s="209" t="s">
        <v>114</v>
      </c>
      <c r="B59" s="205" t="s">
        <v>76</v>
      </c>
      <c r="C59" s="205" t="s">
        <v>78</v>
      </c>
      <c r="D59" s="205" t="s">
        <v>111</v>
      </c>
      <c r="E59" s="208" t="s">
        <v>115</v>
      </c>
      <c r="F59" s="199"/>
      <c r="G59" s="174">
        <f>G61</f>
        <v>0</v>
      </c>
      <c r="H59" s="174">
        <f>H61</f>
        <v>0</v>
      </c>
      <c r="I59" s="171">
        <v>0</v>
      </c>
    </row>
    <row r="60" spans="1:9">
      <c r="A60" s="209" t="s">
        <v>114</v>
      </c>
      <c r="B60" s="199" t="s">
        <v>76</v>
      </c>
      <c r="C60" s="205" t="s">
        <v>78</v>
      </c>
      <c r="D60" s="205" t="s">
        <v>111</v>
      </c>
      <c r="E60" s="208" t="s">
        <v>116</v>
      </c>
      <c r="F60" s="199"/>
      <c r="G60" s="174">
        <f>G62</f>
        <v>0</v>
      </c>
      <c r="H60" s="174">
        <f>H62</f>
        <v>0</v>
      </c>
      <c r="I60" s="171">
        <v>0</v>
      </c>
    </row>
    <row r="61" spans="1:9" ht="31.5">
      <c r="A61" s="206" t="s">
        <v>117</v>
      </c>
      <c r="B61" s="202" t="s">
        <v>76</v>
      </c>
      <c r="C61" s="211" t="s">
        <v>78</v>
      </c>
      <c r="D61" s="211">
        <v>11</v>
      </c>
      <c r="E61" s="208" t="s">
        <v>118</v>
      </c>
      <c r="F61" s="211"/>
      <c r="G61" s="175">
        <f>G62</f>
        <v>0</v>
      </c>
      <c r="H61" s="175">
        <f>H62</f>
        <v>0</v>
      </c>
      <c r="I61" s="171">
        <v>0</v>
      </c>
    </row>
    <row r="62" spans="1:9">
      <c r="A62" s="209" t="s">
        <v>119</v>
      </c>
      <c r="B62" s="202" t="s">
        <v>76</v>
      </c>
      <c r="C62" s="208" t="s">
        <v>78</v>
      </c>
      <c r="D62" s="208" t="s">
        <v>111</v>
      </c>
      <c r="E62" s="208" t="s">
        <v>118</v>
      </c>
      <c r="F62" s="208" t="s">
        <v>120</v>
      </c>
      <c r="G62" s="174">
        <f>50-50</f>
        <v>0</v>
      </c>
      <c r="H62" s="174">
        <v>0</v>
      </c>
      <c r="I62" s="171">
        <v>0</v>
      </c>
    </row>
    <row r="63" spans="1:9" ht="26.25">
      <c r="A63" s="212" t="s">
        <v>121</v>
      </c>
      <c r="B63" s="205" t="s">
        <v>76</v>
      </c>
      <c r="C63" s="202" t="s">
        <v>78</v>
      </c>
      <c r="D63" s="202" t="s">
        <v>122</v>
      </c>
      <c r="E63" s="199"/>
      <c r="F63" s="199"/>
      <c r="G63" s="171">
        <f>G64+G71+G76+G84+G96+G103+G108+G120+G116+G111+G109</f>
        <v>1509.8</v>
      </c>
      <c r="H63" s="171">
        <f>H64+H71+H76+H84+H96+H103+H108+H120+H116+H111+H109</f>
        <v>1280</v>
      </c>
      <c r="I63" s="171">
        <f t="shared" si="0"/>
        <v>84.77944098556101</v>
      </c>
    </row>
    <row r="64" spans="1:9" ht="47.25" hidden="1">
      <c r="A64" s="200" t="s">
        <v>112</v>
      </c>
      <c r="B64" s="199" t="s">
        <v>76</v>
      </c>
      <c r="C64" s="202" t="s">
        <v>78</v>
      </c>
      <c r="D64" s="202" t="s">
        <v>122</v>
      </c>
      <c r="E64" s="199" t="s">
        <v>113</v>
      </c>
      <c r="F64" s="199"/>
      <c r="G64" s="171">
        <f>G65</f>
        <v>0</v>
      </c>
      <c r="H64" s="149"/>
      <c r="I64" s="171" t="e">
        <f t="shared" si="0"/>
        <v>#DIV/0!</v>
      </c>
    </row>
    <row r="65" spans="1:10" hidden="1">
      <c r="A65" s="200" t="s">
        <v>114</v>
      </c>
      <c r="B65" s="202" t="s">
        <v>76</v>
      </c>
      <c r="C65" s="202" t="s">
        <v>78</v>
      </c>
      <c r="D65" s="202" t="s">
        <v>122</v>
      </c>
      <c r="E65" s="199" t="s">
        <v>115</v>
      </c>
      <c r="F65" s="199"/>
      <c r="G65" s="171">
        <f>G67</f>
        <v>0</v>
      </c>
      <c r="H65" s="149"/>
      <c r="I65" s="171" t="e">
        <f t="shared" si="0"/>
        <v>#DIV/0!</v>
      </c>
    </row>
    <row r="66" spans="1:10" hidden="1">
      <c r="A66" s="200" t="s">
        <v>114</v>
      </c>
      <c r="B66" s="202" t="s">
        <v>76</v>
      </c>
      <c r="C66" s="202" t="s">
        <v>78</v>
      </c>
      <c r="D66" s="202" t="s">
        <v>122</v>
      </c>
      <c r="E66" s="199" t="s">
        <v>116</v>
      </c>
      <c r="F66" s="199"/>
      <c r="G66" s="171">
        <f>G68+G69+G70</f>
        <v>0</v>
      </c>
      <c r="H66" s="149"/>
      <c r="I66" s="171" t="e">
        <f t="shared" si="0"/>
        <v>#DIV/0!</v>
      </c>
    </row>
    <row r="67" spans="1:10" ht="63" hidden="1">
      <c r="A67" s="209" t="s">
        <v>123</v>
      </c>
      <c r="B67" s="205" t="s">
        <v>76</v>
      </c>
      <c r="C67" s="205" t="s">
        <v>78</v>
      </c>
      <c r="D67" s="205" t="s">
        <v>122</v>
      </c>
      <c r="E67" s="208" t="s">
        <v>124</v>
      </c>
      <c r="F67" s="208"/>
      <c r="G67" s="174">
        <f>G68+G69+G70</f>
        <v>0</v>
      </c>
      <c r="H67" s="149"/>
      <c r="I67" s="171" t="e">
        <f t="shared" si="0"/>
        <v>#DIV/0!</v>
      </c>
    </row>
    <row r="68" spans="1:10" ht="31.5" hidden="1">
      <c r="A68" s="209" t="s">
        <v>125</v>
      </c>
      <c r="B68" s="199" t="s">
        <v>76</v>
      </c>
      <c r="C68" s="205" t="s">
        <v>78</v>
      </c>
      <c r="D68" s="205" t="s">
        <v>122</v>
      </c>
      <c r="E68" s="208" t="s">
        <v>124</v>
      </c>
      <c r="F68" s="208" t="s">
        <v>126</v>
      </c>
      <c r="G68" s="174"/>
      <c r="H68" s="149"/>
      <c r="I68" s="171" t="e">
        <f t="shared" si="0"/>
        <v>#DIV/0!</v>
      </c>
    </row>
    <row r="69" spans="1:10" ht="47.25" hidden="1">
      <c r="A69" s="206" t="s">
        <v>87</v>
      </c>
      <c r="B69" s="202" t="s">
        <v>76</v>
      </c>
      <c r="C69" s="205" t="s">
        <v>78</v>
      </c>
      <c r="D69" s="205" t="s">
        <v>122</v>
      </c>
      <c r="E69" s="208" t="s">
        <v>124</v>
      </c>
      <c r="F69" s="208" t="s">
        <v>99</v>
      </c>
      <c r="G69" s="174"/>
      <c r="H69" s="149"/>
      <c r="I69" s="171" t="e">
        <f t="shared" si="0"/>
        <v>#DIV/0!</v>
      </c>
    </row>
    <row r="70" spans="1:10" ht="31.5" hidden="1">
      <c r="A70" s="206" t="s">
        <v>100</v>
      </c>
      <c r="B70" s="202" t="s">
        <v>76</v>
      </c>
      <c r="C70" s="205" t="s">
        <v>78</v>
      </c>
      <c r="D70" s="205" t="s">
        <v>122</v>
      </c>
      <c r="E70" s="208" t="s">
        <v>124</v>
      </c>
      <c r="F70" s="208" t="s">
        <v>101</v>
      </c>
      <c r="G70" s="174"/>
      <c r="H70" s="149"/>
      <c r="I70" s="171" t="e">
        <f t="shared" si="0"/>
        <v>#DIV/0!</v>
      </c>
    </row>
    <row r="71" spans="1:10" ht="47.25">
      <c r="A71" s="200" t="s">
        <v>112</v>
      </c>
      <c r="B71" s="205" t="s">
        <v>76</v>
      </c>
      <c r="C71" s="202" t="s">
        <v>78</v>
      </c>
      <c r="D71" s="202" t="s">
        <v>122</v>
      </c>
      <c r="E71" s="199" t="s">
        <v>113</v>
      </c>
      <c r="F71" s="199"/>
      <c r="G71" s="171">
        <f>G72</f>
        <v>160.4</v>
      </c>
      <c r="H71" s="171">
        <f>H72</f>
        <v>6.8</v>
      </c>
      <c r="I71" s="171">
        <f t="shared" si="0"/>
        <v>4.2394014962593509</v>
      </c>
      <c r="J71" s="207"/>
    </row>
    <row r="72" spans="1:10">
      <c r="A72" s="200" t="s">
        <v>114</v>
      </c>
      <c r="B72" s="199" t="s">
        <v>76</v>
      </c>
      <c r="C72" s="202" t="s">
        <v>78</v>
      </c>
      <c r="D72" s="202" t="s">
        <v>122</v>
      </c>
      <c r="E72" s="199" t="s">
        <v>115</v>
      </c>
      <c r="F72" s="199"/>
      <c r="G72" s="171">
        <f>G74+G83</f>
        <v>160.4</v>
      </c>
      <c r="H72" s="171">
        <f>H74+H83</f>
        <v>6.8</v>
      </c>
      <c r="I72" s="171">
        <f t="shared" si="0"/>
        <v>4.2394014962593509</v>
      </c>
    </row>
    <row r="73" spans="1:10">
      <c r="A73" s="200" t="s">
        <v>114</v>
      </c>
      <c r="B73" s="202" t="s">
        <v>76</v>
      </c>
      <c r="C73" s="202" t="s">
        <v>78</v>
      </c>
      <c r="D73" s="202" t="s">
        <v>122</v>
      </c>
      <c r="E73" s="199" t="s">
        <v>127</v>
      </c>
      <c r="F73" s="199"/>
      <c r="G73" s="171">
        <f>G74+G83</f>
        <v>160.4</v>
      </c>
      <c r="H73" s="171">
        <f>H74+H83</f>
        <v>6.8</v>
      </c>
      <c r="I73" s="171">
        <f t="shared" si="0"/>
        <v>4.2394014962593509</v>
      </c>
    </row>
    <row r="74" spans="1:10" ht="94.5">
      <c r="A74" s="206" t="s">
        <v>128</v>
      </c>
      <c r="B74" s="202" t="s">
        <v>76</v>
      </c>
      <c r="C74" s="205" t="s">
        <v>78</v>
      </c>
      <c r="D74" s="205" t="s">
        <v>122</v>
      </c>
      <c r="E74" s="208" t="s">
        <v>129</v>
      </c>
      <c r="F74" s="208"/>
      <c r="G74" s="174">
        <f>G75</f>
        <v>10.400000000000006</v>
      </c>
      <c r="H74" s="174">
        <f>H75</f>
        <v>6.8</v>
      </c>
      <c r="I74" s="171">
        <f t="shared" si="0"/>
        <v>65.384615384615358</v>
      </c>
    </row>
    <row r="75" spans="1:10" ht="47.25">
      <c r="A75" s="206" t="s">
        <v>87</v>
      </c>
      <c r="B75" s="205" t="s">
        <v>76</v>
      </c>
      <c r="C75" s="205" t="s">
        <v>78</v>
      </c>
      <c r="D75" s="205" t="s">
        <v>122</v>
      </c>
      <c r="E75" s="208" t="s">
        <v>129</v>
      </c>
      <c r="F75" s="208" t="s">
        <v>99</v>
      </c>
      <c r="G75" s="174">
        <f>135-46.8-77.8</f>
        <v>10.400000000000006</v>
      </c>
      <c r="H75" s="174">
        <v>6.8</v>
      </c>
      <c r="I75" s="171">
        <f t="shared" si="0"/>
        <v>65.384615384615358</v>
      </c>
    </row>
    <row r="76" spans="1:10" ht="47.25" hidden="1">
      <c r="A76" s="213" t="s">
        <v>130</v>
      </c>
      <c r="B76" s="199" t="s">
        <v>76</v>
      </c>
      <c r="C76" s="202" t="s">
        <v>78</v>
      </c>
      <c r="D76" s="202" t="s">
        <v>122</v>
      </c>
      <c r="E76" s="199" t="s">
        <v>131</v>
      </c>
      <c r="F76" s="199"/>
      <c r="G76" s="171">
        <f>G77</f>
        <v>0</v>
      </c>
      <c r="H76" s="149"/>
      <c r="I76" s="171" t="e">
        <f t="shared" si="0"/>
        <v>#DIV/0!</v>
      </c>
    </row>
    <row r="77" spans="1:10" ht="110.25" hidden="1">
      <c r="A77" s="213" t="s">
        <v>132</v>
      </c>
      <c r="B77" s="202" t="s">
        <v>76</v>
      </c>
      <c r="C77" s="202" t="s">
        <v>78</v>
      </c>
      <c r="D77" s="202" t="s">
        <v>122</v>
      </c>
      <c r="E77" s="199" t="s">
        <v>133</v>
      </c>
      <c r="F77" s="199"/>
      <c r="G77" s="171">
        <f>G78</f>
        <v>0</v>
      </c>
      <c r="H77" s="149"/>
      <c r="I77" s="171" t="e">
        <f t="shared" si="0"/>
        <v>#DIV/0!</v>
      </c>
    </row>
    <row r="78" spans="1:10" ht="47.25" hidden="1">
      <c r="A78" s="214" t="s">
        <v>134</v>
      </c>
      <c r="B78" s="202" t="s">
        <v>76</v>
      </c>
      <c r="C78" s="205" t="s">
        <v>78</v>
      </c>
      <c r="D78" s="205" t="s">
        <v>122</v>
      </c>
      <c r="E78" s="208" t="s">
        <v>135</v>
      </c>
      <c r="F78" s="208"/>
      <c r="G78" s="174">
        <f>G79</f>
        <v>0</v>
      </c>
      <c r="H78" s="149"/>
      <c r="I78" s="171" t="e">
        <f t="shared" si="0"/>
        <v>#DIV/0!</v>
      </c>
    </row>
    <row r="79" spans="1:10" ht="47.25" hidden="1">
      <c r="A79" s="206" t="s">
        <v>136</v>
      </c>
      <c r="B79" s="205" t="s">
        <v>76</v>
      </c>
      <c r="C79" s="205" t="s">
        <v>78</v>
      </c>
      <c r="D79" s="205" t="s">
        <v>122</v>
      </c>
      <c r="E79" s="208" t="s">
        <v>137</v>
      </c>
      <c r="F79" s="208"/>
      <c r="G79" s="174">
        <f>G80+G81</f>
        <v>0</v>
      </c>
      <c r="H79" s="149"/>
      <c r="I79" s="171" t="e">
        <f t="shared" ref="I79:I142" si="3">H79/G79*100</f>
        <v>#DIV/0!</v>
      </c>
    </row>
    <row r="80" spans="1:10" ht="47.25" hidden="1">
      <c r="A80" s="204" t="s">
        <v>96</v>
      </c>
      <c r="B80" s="199" t="s">
        <v>76</v>
      </c>
      <c r="C80" s="205" t="s">
        <v>78</v>
      </c>
      <c r="D80" s="205" t="s">
        <v>122</v>
      </c>
      <c r="E80" s="208" t="s">
        <v>137</v>
      </c>
      <c r="F80" s="208" t="s">
        <v>97</v>
      </c>
      <c r="G80" s="174">
        <v>0</v>
      </c>
      <c r="H80" s="149"/>
      <c r="I80" s="171" t="e">
        <f t="shared" si="3"/>
        <v>#DIV/0!</v>
      </c>
    </row>
    <row r="81" spans="1:9" ht="47.25" hidden="1">
      <c r="A81" s="206" t="s">
        <v>87</v>
      </c>
      <c r="B81" s="202" t="s">
        <v>76</v>
      </c>
      <c r="C81" s="205" t="s">
        <v>78</v>
      </c>
      <c r="D81" s="205" t="s">
        <v>122</v>
      </c>
      <c r="E81" s="208" t="s">
        <v>137</v>
      </c>
      <c r="F81" s="208" t="s">
        <v>99</v>
      </c>
      <c r="G81" s="174">
        <v>0</v>
      </c>
      <c r="H81" s="149"/>
      <c r="I81" s="171" t="e">
        <f t="shared" si="3"/>
        <v>#DIV/0!</v>
      </c>
    </row>
    <row r="82" spans="1:9" ht="31.5">
      <c r="A82" s="206" t="s">
        <v>654</v>
      </c>
      <c r="B82" s="205" t="s">
        <v>76</v>
      </c>
      <c r="C82" s="205" t="s">
        <v>78</v>
      </c>
      <c r="D82" s="205" t="s">
        <v>122</v>
      </c>
      <c r="E82" s="208" t="s">
        <v>653</v>
      </c>
      <c r="F82" s="208"/>
      <c r="G82" s="174">
        <f>G83</f>
        <v>150</v>
      </c>
      <c r="H82" s="174">
        <f>H83</f>
        <v>0</v>
      </c>
      <c r="I82" s="171">
        <f t="shared" si="3"/>
        <v>0</v>
      </c>
    </row>
    <row r="83" spans="1:9" ht="47.25">
      <c r="A83" s="206" t="s">
        <v>87</v>
      </c>
      <c r="B83" s="205" t="s">
        <v>76</v>
      </c>
      <c r="C83" s="205" t="s">
        <v>78</v>
      </c>
      <c r="D83" s="205" t="s">
        <v>122</v>
      </c>
      <c r="E83" s="208" t="s">
        <v>653</v>
      </c>
      <c r="F83" s="208" t="s">
        <v>99</v>
      </c>
      <c r="G83" s="174">
        <v>150</v>
      </c>
      <c r="H83" s="174">
        <v>0</v>
      </c>
      <c r="I83" s="171">
        <f t="shared" si="3"/>
        <v>0</v>
      </c>
    </row>
    <row r="84" spans="1:9" ht="118.5" customHeight="1">
      <c r="A84" s="213" t="s">
        <v>138</v>
      </c>
      <c r="B84" s="202" t="s">
        <v>76</v>
      </c>
      <c r="C84" s="202" t="s">
        <v>78</v>
      </c>
      <c r="D84" s="202" t="s">
        <v>122</v>
      </c>
      <c r="E84" s="199" t="s">
        <v>139</v>
      </c>
      <c r="F84" s="199"/>
      <c r="G84" s="171">
        <f>G88+G92+G95</f>
        <v>143</v>
      </c>
      <c r="H84" s="171">
        <f>H88+H92+H95</f>
        <v>136</v>
      </c>
      <c r="I84" s="171">
        <f t="shared" si="3"/>
        <v>95.104895104895107</v>
      </c>
    </row>
    <row r="85" spans="1:9" ht="31.5" hidden="1">
      <c r="A85" s="215" t="s">
        <v>140</v>
      </c>
      <c r="B85" s="205" t="s">
        <v>76</v>
      </c>
      <c r="C85" s="202" t="s">
        <v>78</v>
      </c>
      <c r="D85" s="202" t="s">
        <v>122</v>
      </c>
      <c r="E85" s="199" t="s">
        <v>141</v>
      </c>
      <c r="F85" s="199"/>
      <c r="G85" s="171">
        <f>G88</f>
        <v>0</v>
      </c>
      <c r="H85" s="149"/>
      <c r="I85" s="171" t="e">
        <f t="shared" si="3"/>
        <v>#DIV/0!</v>
      </c>
    </row>
    <row r="86" spans="1:9" ht="63" hidden="1">
      <c r="A86" s="206" t="s">
        <v>142</v>
      </c>
      <c r="B86" s="199" t="s">
        <v>76</v>
      </c>
      <c r="C86" s="205" t="s">
        <v>78</v>
      </c>
      <c r="D86" s="205" t="s">
        <v>122</v>
      </c>
      <c r="E86" s="208" t="s">
        <v>143</v>
      </c>
      <c r="F86" s="208"/>
      <c r="G86" s="174">
        <f>G87</f>
        <v>0</v>
      </c>
      <c r="H86" s="149"/>
      <c r="I86" s="171" t="e">
        <f t="shared" si="3"/>
        <v>#DIV/0!</v>
      </c>
    </row>
    <row r="87" spans="1:9" ht="47.25" hidden="1">
      <c r="A87" s="206" t="s">
        <v>144</v>
      </c>
      <c r="B87" s="202" t="s">
        <v>76</v>
      </c>
      <c r="C87" s="205" t="s">
        <v>78</v>
      </c>
      <c r="D87" s="205" t="s">
        <v>122</v>
      </c>
      <c r="E87" s="208" t="s">
        <v>145</v>
      </c>
      <c r="F87" s="208"/>
      <c r="G87" s="174">
        <f>G88</f>
        <v>0</v>
      </c>
      <c r="H87" s="149"/>
      <c r="I87" s="171" t="e">
        <f t="shared" si="3"/>
        <v>#DIV/0!</v>
      </c>
    </row>
    <row r="88" spans="1:9" ht="47.25" hidden="1">
      <c r="A88" s="206" t="s">
        <v>87</v>
      </c>
      <c r="B88" s="202" t="s">
        <v>76</v>
      </c>
      <c r="C88" s="205" t="s">
        <v>78</v>
      </c>
      <c r="D88" s="205" t="s">
        <v>122</v>
      </c>
      <c r="E88" s="208" t="s">
        <v>145</v>
      </c>
      <c r="F88" s="208" t="s">
        <v>99</v>
      </c>
      <c r="G88" s="174">
        <v>0</v>
      </c>
      <c r="H88" s="149"/>
      <c r="I88" s="171" t="e">
        <f t="shared" si="3"/>
        <v>#DIV/0!</v>
      </c>
    </row>
    <row r="89" spans="1:9">
      <c r="A89" s="215" t="s">
        <v>146</v>
      </c>
      <c r="B89" s="205" t="s">
        <v>76</v>
      </c>
      <c r="C89" s="202" t="s">
        <v>78</v>
      </c>
      <c r="D89" s="202" t="s">
        <v>122</v>
      </c>
      <c r="E89" s="202" t="s">
        <v>147</v>
      </c>
      <c r="F89" s="202"/>
      <c r="G89" s="172">
        <f>G92+G95</f>
        <v>143</v>
      </c>
      <c r="H89" s="172">
        <f>H92+H95</f>
        <v>136</v>
      </c>
      <c r="I89" s="171">
        <f t="shared" si="3"/>
        <v>95.104895104895107</v>
      </c>
    </row>
    <row r="90" spans="1:9" ht="117.75" customHeight="1">
      <c r="A90" s="216" t="s">
        <v>557</v>
      </c>
      <c r="B90" s="199" t="s">
        <v>76</v>
      </c>
      <c r="C90" s="205" t="s">
        <v>78</v>
      </c>
      <c r="D90" s="205" t="s">
        <v>122</v>
      </c>
      <c r="E90" s="205" t="s">
        <v>148</v>
      </c>
      <c r="F90" s="202"/>
      <c r="G90" s="173">
        <f>G91</f>
        <v>17</v>
      </c>
      <c r="H90" s="173">
        <f>H91</f>
        <v>17</v>
      </c>
      <c r="I90" s="171">
        <f t="shared" si="3"/>
        <v>100</v>
      </c>
    </row>
    <row r="91" spans="1:9" ht="93" customHeight="1">
      <c r="A91" s="216" t="s">
        <v>558</v>
      </c>
      <c r="B91" s="202" t="s">
        <v>76</v>
      </c>
      <c r="C91" s="205" t="s">
        <v>78</v>
      </c>
      <c r="D91" s="205" t="s">
        <v>122</v>
      </c>
      <c r="E91" s="205" t="s">
        <v>149</v>
      </c>
      <c r="F91" s="202"/>
      <c r="G91" s="173">
        <f>G92</f>
        <v>17</v>
      </c>
      <c r="H91" s="173">
        <f>H92</f>
        <v>17</v>
      </c>
      <c r="I91" s="171">
        <f t="shared" si="3"/>
        <v>100</v>
      </c>
    </row>
    <row r="92" spans="1:9" ht="47.25">
      <c r="A92" s="206" t="s">
        <v>150</v>
      </c>
      <c r="B92" s="202" t="s">
        <v>76</v>
      </c>
      <c r="C92" s="205" t="s">
        <v>78</v>
      </c>
      <c r="D92" s="205" t="s">
        <v>122</v>
      </c>
      <c r="E92" s="205" t="s">
        <v>149</v>
      </c>
      <c r="F92" s="205" t="s">
        <v>99</v>
      </c>
      <c r="G92" s="173">
        <f>24-7</f>
        <v>17</v>
      </c>
      <c r="H92" s="173">
        <v>17</v>
      </c>
      <c r="I92" s="171">
        <f t="shared" si="3"/>
        <v>100</v>
      </c>
    </row>
    <row r="93" spans="1:9" ht="126">
      <c r="A93" s="204" t="s">
        <v>555</v>
      </c>
      <c r="B93" s="205" t="s">
        <v>76</v>
      </c>
      <c r="C93" s="205" t="s">
        <v>78</v>
      </c>
      <c r="D93" s="205" t="s">
        <v>122</v>
      </c>
      <c r="E93" s="208" t="s">
        <v>509</v>
      </c>
      <c r="F93" s="208"/>
      <c r="G93" s="174">
        <f>G94</f>
        <v>126</v>
      </c>
      <c r="H93" s="174">
        <f>H94</f>
        <v>119</v>
      </c>
      <c r="I93" s="171">
        <f t="shared" si="3"/>
        <v>94.444444444444443</v>
      </c>
    </row>
    <row r="94" spans="1:9" ht="110.25">
      <c r="A94" s="204" t="s">
        <v>556</v>
      </c>
      <c r="B94" s="199" t="s">
        <v>76</v>
      </c>
      <c r="C94" s="205" t="s">
        <v>78</v>
      </c>
      <c r="D94" s="205" t="s">
        <v>122</v>
      </c>
      <c r="E94" s="208" t="s">
        <v>151</v>
      </c>
      <c r="F94" s="208"/>
      <c r="G94" s="174">
        <f>G95</f>
        <v>126</v>
      </c>
      <c r="H94" s="174">
        <f>H95</f>
        <v>119</v>
      </c>
      <c r="I94" s="171">
        <f t="shared" si="3"/>
        <v>94.444444444444443</v>
      </c>
    </row>
    <row r="95" spans="1:9" ht="47.25">
      <c r="A95" s="206" t="s">
        <v>475</v>
      </c>
      <c r="B95" s="202" t="s">
        <v>76</v>
      </c>
      <c r="C95" s="205" t="s">
        <v>78</v>
      </c>
      <c r="D95" s="205" t="s">
        <v>122</v>
      </c>
      <c r="E95" s="208" t="s">
        <v>151</v>
      </c>
      <c r="F95" s="208" t="s">
        <v>99</v>
      </c>
      <c r="G95" s="174">
        <v>126</v>
      </c>
      <c r="H95" s="174">
        <v>119</v>
      </c>
      <c r="I95" s="171">
        <f t="shared" si="3"/>
        <v>94.444444444444443</v>
      </c>
    </row>
    <row r="96" spans="1:9" ht="94.5">
      <c r="A96" s="213" t="s">
        <v>152</v>
      </c>
      <c r="B96" s="202" t="s">
        <v>76</v>
      </c>
      <c r="C96" s="202" t="s">
        <v>78</v>
      </c>
      <c r="D96" s="202" t="s">
        <v>122</v>
      </c>
      <c r="E96" s="199" t="s">
        <v>153</v>
      </c>
      <c r="F96" s="199"/>
      <c r="G96" s="171">
        <f t="shared" ref="G96:H98" si="4">G97</f>
        <v>35</v>
      </c>
      <c r="H96" s="171">
        <f t="shared" si="4"/>
        <v>35</v>
      </c>
      <c r="I96" s="171">
        <f t="shared" si="3"/>
        <v>100</v>
      </c>
    </row>
    <row r="97" spans="1:9" ht="157.5">
      <c r="A97" s="213" t="s">
        <v>154</v>
      </c>
      <c r="B97" s="205" t="s">
        <v>76</v>
      </c>
      <c r="C97" s="202" t="s">
        <v>78</v>
      </c>
      <c r="D97" s="202" t="s">
        <v>122</v>
      </c>
      <c r="E97" s="199" t="s">
        <v>155</v>
      </c>
      <c r="F97" s="199"/>
      <c r="G97" s="171">
        <f t="shared" si="4"/>
        <v>35</v>
      </c>
      <c r="H97" s="171">
        <f t="shared" si="4"/>
        <v>35</v>
      </c>
      <c r="I97" s="171">
        <f t="shared" si="3"/>
        <v>100</v>
      </c>
    </row>
    <row r="98" spans="1:9" ht="267.75">
      <c r="A98" s="206" t="s">
        <v>156</v>
      </c>
      <c r="B98" s="199" t="s">
        <v>76</v>
      </c>
      <c r="C98" s="205" t="s">
        <v>78</v>
      </c>
      <c r="D98" s="205" t="s">
        <v>122</v>
      </c>
      <c r="E98" s="208" t="s">
        <v>157</v>
      </c>
      <c r="F98" s="208"/>
      <c r="G98" s="174">
        <f t="shared" si="4"/>
        <v>35</v>
      </c>
      <c r="H98" s="174">
        <f t="shared" si="4"/>
        <v>35</v>
      </c>
      <c r="I98" s="171">
        <f t="shared" si="3"/>
        <v>100</v>
      </c>
    </row>
    <row r="99" spans="1:9" ht="47.25">
      <c r="A99" s="206" t="s">
        <v>87</v>
      </c>
      <c r="B99" s="202" t="s">
        <v>76</v>
      </c>
      <c r="C99" s="205" t="s">
        <v>78</v>
      </c>
      <c r="D99" s="205" t="s">
        <v>122</v>
      </c>
      <c r="E99" s="208" t="s">
        <v>157</v>
      </c>
      <c r="F99" s="208" t="s">
        <v>99</v>
      </c>
      <c r="G99" s="174">
        <f>80-45</f>
        <v>35</v>
      </c>
      <c r="H99" s="174">
        <v>35</v>
      </c>
      <c r="I99" s="171">
        <f t="shared" si="3"/>
        <v>100</v>
      </c>
    </row>
    <row r="100" spans="1:9" ht="78.75" hidden="1">
      <c r="A100" s="213" t="s">
        <v>158</v>
      </c>
      <c r="B100" s="202" t="s">
        <v>76</v>
      </c>
      <c r="C100" s="205" t="s">
        <v>78</v>
      </c>
      <c r="D100" s="205" t="s">
        <v>122</v>
      </c>
      <c r="E100" s="208" t="s">
        <v>159</v>
      </c>
      <c r="F100" s="208"/>
      <c r="G100" s="174">
        <f>G103</f>
        <v>0</v>
      </c>
      <c r="H100" s="149"/>
      <c r="I100" s="171" t="e">
        <f t="shared" si="3"/>
        <v>#DIV/0!</v>
      </c>
    </row>
    <row r="101" spans="1:9" ht="78.75" hidden="1">
      <c r="A101" s="214" t="s">
        <v>160</v>
      </c>
      <c r="B101" s="205" t="s">
        <v>76</v>
      </c>
      <c r="C101" s="205" t="s">
        <v>78</v>
      </c>
      <c r="D101" s="205" t="s">
        <v>122</v>
      </c>
      <c r="E101" s="208" t="s">
        <v>161</v>
      </c>
      <c r="F101" s="208"/>
      <c r="G101" s="174">
        <f>G103</f>
        <v>0</v>
      </c>
      <c r="H101" s="149"/>
      <c r="I101" s="171" t="e">
        <f t="shared" si="3"/>
        <v>#DIV/0!</v>
      </c>
    </row>
    <row r="102" spans="1:9" ht="78.75" hidden="1">
      <c r="A102" s="204" t="s">
        <v>162</v>
      </c>
      <c r="B102" s="199" t="s">
        <v>76</v>
      </c>
      <c r="C102" s="205" t="s">
        <v>78</v>
      </c>
      <c r="D102" s="205" t="s">
        <v>122</v>
      </c>
      <c r="E102" s="208" t="s">
        <v>163</v>
      </c>
      <c r="F102" s="208"/>
      <c r="G102" s="174">
        <f>G103</f>
        <v>0</v>
      </c>
      <c r="H102" s="149"/>
      <c r="I102" s="171" t="e">
        <f t="shared" si="3"/>
        <v>#DIV/0!</v>
      </c>
    </row>
    <row r="103" spans="1:9" ht="47.25" hidden="1">
      <c r="A103" s="206" t="s">
        <v>87</v>
      </c>
      <c r="B103" s="202" t="s">
        <v>76</v>
      </c>
      <c r="C103" s="205" t="s">
        <v>78</v>
      </c>
      <c r="D103" s="205" t="s">
        <v>122</v>
      </c>
      <c r="E103" s="208" t="s">
        <v>163</v>
      </c>
      <c r="F103" s="208" t="s">
        <v>99</v>
      </c>
      <c r="G103" s="174"/>
      <c r="H103" s="149"/>
      <c r="I103" s="171" t="e">
        <f t="shared" si="3"/>
        <v>#DIV/0!</v>
      </c>
    </row>
    <row r="104" spans="1:9">
      <c r="A104" s="209" t="s">
        <v>114</v>
      </c>
      <c r="B104" s="202" t="s">
        <v>76</v>
      </c>
      <c r="C104" s="205" t="s">
        <v>78</v>
      </c>
      <c r="D104" s="205" t="s">
        <v>122</v>
      </c>
      <c r="E104" s="208" t="s">
        <v>115</v>
      </c>
      <c r="F104" s="208"/>
      <c r="G104" s="174">
        <f>G105</f>
        <v>1147.4000000000001</v>
      </c>
      <c r="H104" s="174">
        <f>H105</f>
        <v>1078.2</v>
      </c>
      <c r="I104" s="171">
        <f t="shared" si="3"/>
        <v>93.968973331009238</v>
      </c>
    </row>
    <row r="105" spans="1:9">
      <c r="A105" s="209" t="s">
        <v>114</v>
      </c>
      <c r="B105" s="205" t="s">
        <v>76</v>
      </c>
      <c r="C105" s="205" t="s">
        <v>78</v>
      </c>
      <c r="D105" s="205" t="s">
        <v>122</v>
      </c>
      <c r="E105" s="208" t="s">
        <v>127</v>
      </c>
      <c r="F105" s="208"/>
      <c r="G105" s="174">
        <f>G106+G111</f>
        <v>1147.4000000000001</v>
      </c>
      <c r="H105" s="174">
        <f>H106+H111</f>
        <v>1078.2</v>
      </c>
      <c r="I105" s="171">
        <f t="shared" si="3"/>
        <v>93.968973331009238</v>
      </c>
    </row>
    <row r="106" spans="1:9" ht="31.5">
      <c r="A106" s="217" t="s">
        <v>164</v>
      </c>
      <c r="B106" s="199" t="s">
        <v>76</v>
      </c>
      <c r="C106" s="205" t="s">
        <v>78</v>
      </c>
      <c r="D106" s="205" t="s">
        <v>122</v>
      </c>
      <c r="E106" s="208" t="s">
        <v>165</v>
      </c>
      <c r="F106" s="208"/>
      <c r="G106" s="174">
        <f>G107</f>
        <v>1143.9000000000001</v>
      </c>
      <c r="H106" s="174">
        <f>H107</f>
        <v>1074.7</v>
      </c>
      <c r="I106" s="171">
        <f t="shared" si="3"/>
        <v>93.950520150362792</v>
      </c>
    </row>
    <row r="107" spans="1:9">
      <c r="A107" s="217" t="s">
        <v>166</v>
      </c>
      <c r="B107" s="202" t="s">
        <v>76</v>
      </c>
      <c r="C107" s="205" t="s">
        <v>78</v>
      </c>
      <c r="D107" s="205" t="s">
        <v>122</v>
      </c>
      <c r="E107" s="208" t="s">
        <v>167</v>
      </c>
      <c r="F107" s="208"/>
      <c r="G107" s="174">
        <f>G108+G109</f>
        <v>1143.9000000000001</v>
      </c>
      <c r="H107" s="174">
        <f>H108+H109</f>
        <v>1074.7</v>
      </c>
      <c r="I107" s="171">
        <f t="shared" si="3"/>
        <v>93.950520150362792</v>
      </c>
    </row>
    <row r="108" spans="1:9" ht="47.25">
      <c r="A108" s="206" t="s">
        <v>87</v>
      </c>
      <c r="B108" s="202" t="s">
        <v>76</v>
      </c>
      <c r="C108" s="205" t="s">
        <v>78</v>
      </c>
      <c r="D108" s="205" t="s">
        <v>122</v>
      </c>
      <c r="E108" s="208" t="s">
        <v>165</v>
      </c>
      <c r="F108" s="208" t="s">
        <v>99</v>
      </c>
      <c r="G108" s="174">
        <f>210+240+135+62.8+300+141.9-11</f>
        <v>1078.7</v>
      </c>
      <c r="H108" s="174">
        <v>1019.5</v>
      </c>
      <c r="I108" s="171">
        <f t="shared" si="3"/>
        <v>94.51191248725317</v>
      </c>
    </row>
    <row r="109" spans="1:9" ht="31.5">
      <c r="A109" s="206" t="s">
        <v>100</v>
      </c>
      <c r="B109" s="202" t="s">
        <v>76</v>
      </c>
      <c r="C109" s="205" t="s">
        <v>78</v>
      </c>
      <c r="D109" s="205" t="s">
        <v>122</v>
      </c>
      <c r="E109" s="208" t="s">
        <v>165</v>
      </c>
      <c r="F109" s="208" t="s">
        <v>101</v>
      </c>
      <c r="G109" s="174">
        <v>65.2</v>
      </c>
      <c r="H109" s="174">
        <v>55.2</v>
      </c>
      <c r="I109" s="171">
        <f t="shared" si="3"/>
        <v>84.662576687116569</v>
      </c>
    </row>
    <row r="110" spans="1:9" ht="110.25">
      <c r="A110" s="206" t="s">
        <v>592</v>
      </c>
      <c r="B110" s="202" t="s">
        <v>76</v>
      </c>
      <c r="C110" s="205" t="s">
        <v>78</v>
      </c>
      <c r="D110" s="205" t="s">
        <v>122</v>
      </c>
      <c r="E110" s="208" t="s">
        <v>591</v>
      </c>
      <c r="F110" s="208"/>
      <c r="G110" s="174">
        <f>G111</f>
        <v>3.5</v>
      </c>
      <c r="H110" s="174">
        <f>H111</f>
        <v>3.5</v>
      </c>
      <c r="I110" s="171">
        <f t="shared" si="3"/>
        <v>100</v>
      </c>
    </row>
    <row r="111" spans="1:9" ht="47.25">
      <c r="A111" s="206" t="s">
        <v>87</v>
      </c>
      <c r="B111" s="202" t="s">
        <v>76</v>
      </c>
      <c r="C111" s="205" t="s">
        <v>78</v>
      </c>
      <c r="D111" s="205" t="s">
        <v>122</v>
      </c>
      <c r="E111" s="208" t="s">
        <v>591</v>
      </c>
      <c r="F111" s="208" t="s">
        <v>593</v>
      </c>
      <c r="G111" s="174">
        <v>3.5</v>
      </c>
      <c r="H111" s="174">
        <v>3.5</v>
      </c>
      <c r="I111" s="171">
        <f t="shared" si="3"/>
        <v>100</v>
      </c>
    </row>
    <row r="112" spans="1:9" ht="63">
      <c r="A112" s="213" t="s">
        <v>317</v>
      </c>
      <c r="B112" s="202" t="s">
        <v>76</v>
      </c>
      <c r="C112" s="205" t="s">
        <v>78</v>
      </c>
      <c r="D112" s="205" t="s">
        <v>122</v>
      </c>
      <c r="E112" s="199" t="s">
        <v>318</v>
      </c>
      <c r="F112" s="199"/>
      <c r="G112" s="171">
        <f t="shared" ref="G112:H115" si="5">G113</f>
        <v>15</v>
      </c>
      <c r="H112" s="171">
        <f t="shared" si="5"/>
        <v>15</v>
      </c>
      <c r="I112" s="171">
        <f t="shared" si="3"/>
        <v>100</v>
      </c>
    </row>
    <row r="113" spans="1:9" ht="63">
      <c r="A113" s="213" t="s">
        <v>319</v>
      </c>
      <c r="B113" s="205" t="s">
        <v>76</v>
      </c>
      <c r="C113" s="205" t="s">
        <v>78</v>
      </c>
      <c r="D113" s="205" t="s">
        <v>122</v>
      </c>
      <c r="E113" s="199" t="s">
        <v>320</v>
      </c>
      <c r="F113" s="199"/>
      <c r="G113" s="171">
        <f t="shared" si="5"/>
        <v>15</v>
      </c>
      <c r="H113" s="171">
        <f t="shared" si="5"/>
        <v>15</v>
      </c>
      <c r="I113" s="171">
        <f t="shared" si="3"/>
        <v>100</v>
      </c>
    </row>
    <row r="114" spans="1:9" ht="63">
      <c r="A114" s="214" t="s">
        <v>327</v>
      </c>
      <c r="B114" s="199" t="s">
        <v>76</v>
      </c>
      <c r="C114" s="205" t="s">
        <v>78</v>
      </c>
      <c r="D114" s="205" t="s">
        <v>122</v>
      </c>
      <c r="E114" s="208" t="s">
        <v>328</v>
      </c>
      <c r="F114" s="208"/>
      <c r="G114" s="174">
        <f t="shared" si="5"/>
        <v>15</v>
      </c>
      <c r="H114" s="174">
        <f t="shared" si="5"/>
        <v>15</v>
      </c>
      <c r="I114" s="171">
        <f t="shared" si="3"/>
        <v>100</v>
      </c>
    </row>
    <row r="115" spans="1:9" ht="78.75">
      <c r="A115" s="214" t="s">
        <v>440</v>
      </c>
      <c r="B115" s="202" t="s">
        <v>76</v>
      </c>
      <c r="C115" s="205" t="s">
        <v>78</v>
      </c>
      <c r="D115" s="205" t="s">
        <v>122</v>
      </c>
      <c r="E115" s="208" t="s">
        <v>330</v>
      </c>
      <c r="F115" s="208"/>
      <c r="G115" s="174">
        <f t="shared" si="5"/>
        <v>15</v>
      </c>
      <c r="H115" s="174">
        <f t="shared" si="5"/>
        <v>15</v>
      </c>
      <c r="I115" s="171">
        <f t="shared" si="3"/>
        <v>100</v>
      </c>
    </row>
    <row r="116" spans="1:9" ht="47.25">
      <c r="A116" s="206" t="s">
        <v>325</v>
      </c>
      <c r="B116" s="202" t="s">
        <v>76</v>
      </c>
      <c r="C116" s="205" t="s">
        <v>78</v>
      </c>
      <c r="D116" s="205" t="s">
        <v>122</v>
      </c>
      <c r="E116" s="208" t="s">
        <v>330</v>
      </c>
      <c r="F116" s="208" t="s">
        <v>441</v>
      </c>
      <c r="G116" s="174">
        <v>15</v>
      </c>
      <c r="H116" s="174">
        <v>15</v>
      </c>
      <c r="I116" s="171">
        <f t="shared" si="3"/>
        <v>100</v>
      </c>
    </row>
    <row r="117" spans="1:9" ht="78.75">
      <c r="A117" s="213" t="s">
        <v>572</v>
      </c>
      <c r="B117" s="205" t="s">
        <v>76</v>
      </c>
      <c r="C117" s="205" t="s">
        <v>78</v>
      </c>
      <c r="D117" s="205" t="s">
        <v>122</v>
      </c>
      <c r="E117" s="208" t="s">
        <v>159</v>
      </c>
      <c r="F117" s="208"/>
      <c r="G117" s="174">
        <f>G120</f>
        <v>9</v>
      </c>
      <c r="H117" s="174">
        <f>H120</f>
        <v>9</v>
      </c>
      <c r="I117" s="171">
        <f t="shared" si="3"/>
        <v>100</v>
      </c>
    </row>
    <row r="118" spans="1:9" ht="78.75">
      <c r="A118" s="214" t="s">
        <v>160</v>
      </c>
      <c r="B118" s="199" t="s">
        <v>76</v>
      </c>
      <c r="C118" s="205" t="s">
        <v>78</v>
      </c>
      <c r="D118" s="205" t="s">
        <v>122</v>
      </c>
      <c r="E118" s="208" t="s">
        <v>161</v>
      </c>
      <c r="F118" s="208"/>
      <c r="G118" s="174">
        <f>G120</f>
        <v>9</v>
      </c>
      <c r="H118" s="174">
        <f>H120</f>
        <v>9</v>
      </c>
      <c r="I118" s="171">
        <f t="shared" si="3"/>
        <v>100</v>
      </c>
    </row>
    <row r="119" spans="1:9" ht="78.75">
      <c r="A119" s="204" t="s">
        <v>162</v>
      </c>
      <c r="B119" s="202" t="s">
        <v>76</v>
      </c>
      <c r="C119" s="205" t="s">
        <v>78</v>
      </c>
      <c r="D119" s="205" t="s">
        <v>122</v>
      </c>
      <c r="E119" s="208" t="s">
        <v>163</v>
      </c>
      <c r="F119" s="208"/>
      <c r="G119" s="174">
        <f>G120</f>
        <v>9</v>
      </c>
      <c r="H119" s="174">
        <f>H120</f>
        <v>9</v>
      </c>
      <c r="I119" s="171">
        <f t="shared" si="3"/>
        <v>100</v>
      </c>
    </row>
    <row r="120" spans="1:9" ht="47.25">
      <c r="A120" s="206" t="s">
        <v>87</v>
      </c>
      <c r="B120" s="202" t="s">
        <v>76</v>
      </c>
      <c r="C120" s="205" t="s">
        <v>78</v>
      </c>
      <c r="D120" s="205" t="s">
        <v>122</v>
      </c>
      <c r="E120" s="208" t="s">
        <v>163</v>
      </c>
      <c r="F120" s="208" t="s">
        <v>99</v>
      </c>
      <c r="G120" s="174">
        <f>2+7</f>
        <v>9</v>
      </c>
      <c r="H120" s="174">
        <v>9</v>
      </c>
      <c r="I120" s="171">
        <f t="shared" si="3"/>
        <v>100</v>
      </c>
    </row>
    <row r="121" spans="1:9">
      <c r="A121" s="218" t="s">
        <v>168</v>
      </c>
      <c r="B121" s="205" t="s">
        <v>76</v>
      </c>
      <c r="C121" s="202" t="s">
        <v>169</v>
      </c>
      <c r="D121" s="202" t="s">
        <v>79</v>
      </c>
      <c r="E121" s="199"/>
      <c r="F121" s="219"/>
      <c r="G121" s="176">
        <f t="shared" ref="G121:H123" si="6">G122</f>
        <v>278.29999999999995</v>
      </c>
      <c r="H121" s="176">
        <f t="shared" si="6"/>
        <v>278.3</v>
      </c>
      <c r="I121" s="171">
        <f t="shared" si="3"/>
        <v>100.00000000000003</v>
      </c>
    </row>
    <row r="122" spans="1:9" ht="31.5">
      <c r="A122" s="209" t="s">
        <v>23</v>
      </c>
      <c r="B122" s="199" t="s">
        <v>76</v>
      </c>
      <c r="C122" s="205" t="s">
        <v>169</v>
      </c>
      <c r="D122" s="205" t="s">
        <v>80</v>
      </c>
      <c r="E122" s="208"/>
      <c r="F122" s="220"/>
      <c r="G122" s="175">
        <f t="shared" si="6"/>
        <v>278.29999999999995</v>
      </c>
      <c r="H122" s="175">
        <f t="shared" si="6"/>
        <v>278.3</v>
      </c>
      <c r="I122" s="171">
        <f t="shared" si="3"/>
        <v>100.00000000000003</v>
      </c>
    </row>
    <row r="123" spans="1:9" ht="47.25">
      <c r="A123" s="209" t="s">
        <v>170</v>
      </c>
      <c r="B123" s="202" t="s">
        <v>76</v>
      </c>
      <c r="C123" s="205" t="s">
        <v>169</v>
      </c>
      <c r="D123" s="205" t="s">
        <v>80</v>
      </c>
      <c r="E123" s="208" t="s">
        <v>113</v>
      </c>
      <c r="F123" s="220"/>
      <c r="G123" s="175">
        <f t="shared" si="6"/>
        <v>278.29999999999995</v>
      </c>
      <c r="H123" s="175">
        <f t="shared" si="6"/>
        <v>278.3</v>
      </c>
      <c r="I123" s="171">
        <f t="shared" si="3"/>
        <v>100.00000000000003</v>
      </c>
    </row>
    <row r="124" spans="1:9">
      <c r="A124" s="209" t="s">
        <v>114</v>
      </c>
      <c r="B124" s="202" t="s">
        <v>76</v>
      </c>
      <c r="C124" s="205" t="s">
        <v>169</v>
      </c>
      <c r="D124" s="205" t="s">
        <v>80</v>
      </c>
      <c r="E124" s="208" t="s">
        <v>115</v>
      </c>
      <c r="F124" s="220"/>
      <c r="G124" s="175">
        <f>G126</f>
        <v>278.29999999999995</v>
      </c>
      <c r="H124" s="175">
        <f>H126</f>
        <v>278.3</v>
      </c>
      <c r="I124" s="171">
        <f t="shared" si="3"/>
        <v>100.00000000000003</v>
      </c>
    </row>
    <row r="125" spans="1:9">
      <c r="A125" s="209" t="s">
        <v>114</v>
      </c>
      <c r="B125" s="205" t="s">
        <v>76</v>
      </c>
      <c r="C125" s="205" t="s">
        <v>169</v>
      </c>
      <c r="D125" s="205" t="s">
        <v>80</v>
      </c>
      <c r="E125" s="208" t="s">
        <v>116</v>
      </c>
      <c r="F125" s="220"/>
      <c r="G125" s="175">
        <f>G126</f>
        <v>278.29999999999995</v>
      </c>
      <c r="H125" s="175">
        <f>H126</f>
        <v>278.3</v>
      </c>
      <c r="I125" s="171">
        <f t="shared" si="3"/>
        <v>100.00000000000003</v>
      </c>
    </row>
    <row r="126" spans="1:9" ht="94.5">
      <c r="A126" s="209" t="s">
        <v>171</v>
      </c>
      <c r="B126" s="199" t="s">
        <v>76</v>
      </c>
      <c r="C126" s="205" t="s">
        <v>169</v>
      </c>
      <c r="D126" s="205" t="s">
        <v>80</v>
      </c>
      <c r="E126" s="208" t="s">
        <v>172</v>
      </c>
      <c r="F126" s="220"/>
      <c r="G126" s="175">
        <f>G127+G128</f>
        <v>278.29999999999995</v>
      </c>
      <c r="H126" s="175">
        <f>H127+H128</f>
        <v>278.3</v>
      </c>
      <c r="I126" s="171">
        <f t="shared" si="3"/>
        <v>100.00000000000003</v>
      </c>
    </row>
    <row r="127" spans="1:9" ht="47.25">
      <c r="A127" s="204" t="s">
        <v>96</v>
      </c>
      <c r="B127" s="202" t="s">
        <v>76</v>
      </c>
      <c r="C127" s="205" t="s">
        <v>169</v>
      </c>
      <c r="D127" s="205" t="s">
        <v>80</v>
      </c>
      <c r="E127" s="208" t="s">
        <v>172</v>
      </c>
      <c r="F127" s="220">
        <v>120</v>
      </c>
      <c r="G127" s="175">
        <f>264.4+11.9+2</f>
        <v>278.29999999999995</v>
      </c>
      <c r="H127" s="175">
        <v>278.3</v>
      </c>
      <c r="I127" s="171">
        <f t="shared" si="3"/>
        <v>100.00000000000003</v>
      </c>
    </row>
    <row r="128" spans="1:9" ht="47.25">
      <c r="A128" s="206" t="s">
        <v>87</v>
      </c>
      <c r="B128" s="202" t="s">
        <v>76</v>
      </c>
      <c r="C128" s="205" t="s">
        <v>169</v>
      </c>
      <c r="D128" s="205" t="s">
        <v>80</v>
      </c>
      <c r="E128" s="208" t="s">
        <v>173</v>
      </c>
      <c r="F128" s="220">
        <v>240</v>
      </c>
      <c r="G128" s="175">
        <v>0</v>
      </c>
      <c r="H128" s="175">
        <v>0</v>
      </c>
      <c r="I128" s="171">
        <v>0</v>
      </c>
    </row>
    <row r="129" spans="1:9" ht="63">
      <c r="A129" s="218" t="s">
        <v>174</v>
      </c>
      <c r="B129" s="202" t="s">
        <v>76</v>
      </c>
      <c r="C129" s="199" t="s">
        <v>80</v>
      </c>
      <c r="D129" s="199" t="s">
        <v>79</v>
      </c>
      <c r="E129" s="199"/>
      <c r="F129" s="199"/>
      <c r="G129" s="171">
        <f>G130+G139</f>
        <v>270.7</v>
      </c>
      <c r="H129" s="171">
        <f>H130+H139</f>
        <v>270.7</v>
      </c>
      <c r="I129" s="171">
        <f t="shared" si="3"/>
        <v>100</v>
      </c>
    </row>
    <row r="130" spans="1:9" ht="33" customHeight="1">
      <c r="A130" s="214" t="s">
        <v>27</v>
      </c>
      <c r="B130" s="202" t="s">
        <v>76</v>
      </c>
      <c r="C130" s="199" t="s">
        <v>80</v>
      </c>
      <c r="D130" s="199" t="s">
        <v>175</v>
      </c>
      <c r="E130" s="199"/>
      <c r="F130" s="199"/>
      <c r="G130" s="171">
        <f>G131</f>
        <v>51.699999999999996</v>
      </c>
      <c r="H130" s="171">
        <f>H131</f>
        <v>51.7</v>
      </c>
      <c r="I130" s="171">
        <f t="shared" si="3"/>
        <v>100.00000000000003</v>
      </c>
    </row>
    <row r="131" spans="1:9" ht="47.25">
      <c r="A131" s="200" t="s">
        <v>130</v>
      </c>
      <c r="B131" s="205" t="s">
        <v>76</v>
      </c>
      <c r="C131" s="208" t="s">
        <v>80</v>
      </c>
      <c r="D131" s="208" t="s">
        <v>175</v>
      </c>
      <c r="E131" s="199" t="s">
        <v>131</v>
      </c>
      <c r="F131" s="199"/>
      <c r="G131" s="171">
        <f>G132+G138</f>
        <v>51.699999999999996</v>
      </c>
      <c r="H131" s="171">
        <f>H132+H138</f>
        <v>51.7</v>
      </c>
      <c r="I131" s="171">
        <f t="shared" si="3"/>
        <v>100.00000000000003</v>
      </c>
    </row>
    <row r="132" spans="1:9" ht="157.5">
      <c r="A132" s="221" t="s">
        <v>549</v>
      </c>
      <c r="B132" s="199" t="s">
        <v>76</v>
      </c>
      <c r="C132" s="208" t="s">
        <v>80</v>
      </c>
      <c r="D132" s="208" t="s">
        <v>175</v>
      </c>
      <c r="E132" s="199" t="s">
        <v>476</v>
      </c>
      <c r="F132" s="199"/>
      <c r="G132" s="171">
        <f>G135</f>
        <v>31.699999999999996</v>
      </c>
      <c r="H132" s="171">
        <f>H135</f>
        <v>31.7</v>
      </c>
      <c r="I132" s="171">
        <f t="shared" si="3"/>
        <v>100.00000000000003</v>
      </c>
    </row>
    <row r="133" spans="1:9" ht="84" customHeight="1">
      <c r="A133" s="222" t="s">
        <v>481</v>
      </c>
      <c r="B133" s="202" t="s">
        <v>76</v>
      </c>
      <c r="C133" s="199" t="s">
        <v>80</v>
      </c>
      <c r="D133" s="199" t="s">
        <v>175</v>
      </c>
      <c r="E133" s="199" t="s">
        <v>135</v>
      </c>
      <c r="F133" s="199"/>
      <c r="G133" s="171">
        <f>G135</f>
        <v>31.699999999999996</v>
      </c>
      <c r="H133" s="171">
        <f>H135</f>
        <v>31.7</v>
      </c>
      <c r="I133" s="171">
        <f t="shared" si="3"/>
        <v>100.00000000000003</v>
      </c>
    </row>
    <row r="134" spans="1:9" ht="47.25">
      <c r="A134" s="223" t="s">
        <v>548</v>
      </c>
      <c r="B134" s="202" t="s">
        <v>76</v>
      </c>
      <c r="C134" s="208" t="s">
        <v>80</v>
      </c>
      <c r="D134" s="208" t="s">
        <v>175</v>
      </c>
      <c r="E134" s="208" t="s">
        <v>478</v>
      </c>
      <c r="F134" s="208"/>
      <c r="G134" s="174">
        <f>G135</f>
        <v>31.699999999999996</v>
      </c>
      <c r="H134" s="174">
        <f>H135</f>
        <v>31.7</v>
      </c>
      <c r="I134" s="171">
        <f t="shared" si="3"/>
        <v>100.00000000000003</v>
      </c>
    </row>
    <row r="135" spans="1:9" ht="47.25">
      <c r="A135" s="206" t="s">
        <v>87</v>
      </c>
      <c r="B135" s="205" t="s">
        <v>76</v>
      </c>
      <c r="C135" s="208" t="s">
        <v>80</v>
      </c>
      <c r="D135" s="208" t="s">
        <v>175</v>
      </c>
      <c r="E135" s="208" t="s">
        <v>477</v>
      </c>
      <c r="F135" s="208" t="s">
        <v>99</v>
      </c>
      <c r="G135" s="174">
        <f>52.8-6.1-15</f>
        <v>31.699999999999996</v>
      </c>
      <c r="H135" s="174">
        <v>31.7</v>
      </c>
      <c r="I135" s="171">
        <f t="shared" si="3"/>
        <v>100.00000000000003</v>
      </c>
    </row>
    <row r="136" spans="1:9" ht="65.25" customHeight="1">
      <c r="A136" s="224" t="s">
        <v>481</v>
      </c>
      <c r="B136" s="205" t="s">
        <v>76</v>
      </c>
      <c r="C136" s="208" t="s">
        <v>80</v>
      </c>
      <c r="D136" s="208" t="s">
        <v>175</v>
      </c>
      <c r="E136" s="208" t="s">
        <v>135</v>
      </c>
      <c r="F136" s="208"/>
      <c r="G136" s="174">
        <v>20</v>
      </c>
      <c r="H136" s="174">
        <v>20</v>
      </c>
      <c r="I136" s="171">
        <f t="shared" si="3"/>
        <v>100</v>
      </c>
    </row>
    <row r="137" spans="1:9" ht="84" customHeight="1">
      <c r="A137" s="224" t="s">
        <v>627</v>
      </c>
      <c r="B137" s="205" t="s">
        <v>76</v>
      </c>
      <c r="C137" s="208" t="s">
        <v>80</v>
      </c>
      <c r="D137" s="208" t="s">
        <v>175</v>
      </c>
      <c r="E137" s="208" t="s">
        <v>628</v>
      </c>
      <c r="F137" s="208"/>
      <c r="G137" s="174">
        <v>20</v>
      </c>
      <c r="H137" s="174">
        <v>20</v>
      </c>
      <c r="I137" s="171">
        <f t="shared" si="3"/>
        <v>100</v>
      </c>
    </row>
    <row r="138" spans="1:9" ht="47.25">
      <c r="A138" s="206" t="s">
        <v>87</v>
      </c>
      <c r="B138" s="205" t="s">
        <v>76</v>
      </c>
      <c r="C138" s="208" t="s">
        <v>80</v>
      </c>
      <c r="D138" s="208" t="s">
        <v>175</v>
      </c>
      <c r="E138" s="208" t="s">
        <v>628</v>
      </c>
      <c r="F138" s="208" t="s">
        <v>99</v>
      </c>
      <c r="G138" s="174">
        <v>20</v>
      </c>
      <c r="H138" s="174">
        <v>20</v>
      </c>
      <c r="I138" s="171">
        <f t="shared" si="3"/>
        <v>100</v>
      </c>
    </row>
    <row r="139" spans="1:9">
      <c r="A139" s="213" t="s">
        <v>29</v>
      </c>
      <c r="B139" s="202" t="s">
        <v>76</v>
      </c>
      <c r="C139" s="199" t="s">
        <v>80</v>
      </c>
      <c r="D139" s="199" t="s">
        <v>176</v>
      </c>
      <c r="E139" s="199"/>
      <c r="F139" s="199"/>
      <c r="G139" s="171">
        <f>G144+G150</f>
        <v>219</v>
      </c>
      <c r="H139" s="171">
        <f>H144+H150</f>
        <v>219</v>
      </c>
      <c r="I139" s="171">
        <f t="shared" si="3"/>
        <v>100</v>
      </c>
    </row>
    <row r="140" spans="1:9" ht="47.25">
      <c r="A140" s="200" t="s">
        <v>625</v>
      </c>
      <c r="B140" s="199" t="s">
        <v>76</v>
      </c>
      <c r="C140" s="199" t="s">
        <v>80</v>
      </c>
      <c r="D140" s="199" t="s">
        <v>176</v>
      </c>
      <c r="E140" s="199" t="s">
        <v>131</v>
      </c>
      <c r="F140" s="208"/>
      <c r="G140" s="171">
        <f t="shared" ref="G140:H143" si="7">G141</f>
        <v>19</v>
      </c>
      <c r="H140" s="171">
        <f t="shared" si="7"/>
        <v>19</v>
      </c>
      <c r="I140" s="171">
        <f t="shared" si="3"/>
        <v>100</v>
      </c>
    </row>
    <row r="141" spans="1:9" ht="157.5">
      <c r="A141" s="221" t="s">
        <v>626</v>
      </c>
      <c r="B141" s="202" t="s">
        <v>76</v>
      </c>
      <c r="C141" s="199" t="s">
        <v>80</v>
      </c>
      <c r="D141" s="199" t="s">
        <v>176</v>
      </c>
      <c r="E141" s="199" t="s">
        <v>476</v>
      </c>
      <c r="F141" s="208"/>
      <c r="G141" s="171">
        <f t="shared" si="7"/>
        <v>19</v>
      </c>
      <c r="H141" s="171">
        <f t="shared" si="7"/>
        <v>19</v>
      </c>
      <c r="I141" s="171">
        <f t="shared" si="3"/>
        <v>100</v>
      </c>
    </row>
    <row r="142" spans="1:9" ht="63">
      <c r="A142" s="223" t="s">
        <v>177</v>
      </c>
      <c r="B142" s="208" t="s">
        <v>76</v>
      </c>
      <c r="C142" s="208" t="s">
        <v>80</v>
      </c>
      <c r="D142" s="208" t="s">
        <v>176</v>
      </c>
      <c r="E142" s="208" t="s">
        <v>479</v>
      </c>
      <c r="F142" s="208"/>
      <c r="G142" s="174">
        <f t="shared" si="7"/>
        <v>19</v>
      </c>
      <c r="H142" s="174">
        <f t="shared" si="7"/>
        <v>19</v>
      </c>
      <c r="I142" s="171">
        <f t="shared" si="3"/>
        <v>100</v>
      </c>
    </row>
    <row r="143" spans="1:9" ht="47.25">
      <c r="A143" s="223" t="s">
        <v>178</v>
      </c>
      <c r="B143" s="205" t="s">
        <v>76</v>
      </c>
      <c r="C143" s="208" t="s">
        <v>80</v>
      </c>
      <c r="D143" s="208" t="s">
        <v>176</v>
      </c>
      <c r="E143" s="208" t="s">
        <v>480</v>
      </c>
      <c r="F143" s="199"/>
      <c r="G143" s="174">
        <f t="shared" si="7"/>
        <v>19</v>
      </c>
      <c r="H143" s="174">
        <f t="shared" si="7"/>
        <v>19</v>
      </c>
      <c r="I143" s="171">
        <f t="shared" ref="I143:I206" si="8">H143/G143*100</f>
        <v>100</v>
      </c>
    </row>
    <row r="144" spans="1:9" ht="47.25">
      <c r="A144" s="206" t="s">
        <v>87</v>
      </c>
      <c r="B144" s="205" t="s">
        <v>76</v>
      </c>
      <c r="C144" s="208" t="s">
        <v>80</v>
      </c>
      <c r="D144" s="208" t="s">
        <v>176</v>
      </c>
      <c r="E144" s="208" t="s">
        <v>480</v>
      </c>
      <c r="F144" s="208" t="s">
        <v>99</v>
      </c>
      <c r="G144" s="174">
        <f>155-136</f>
        <v>19</v>
      </c>
      <c r="H144" s="174">
        <v>19</v>
      </c>
      <c r="I144" s="171">
        <f t="shared" si="8"/>
        <v>100</v>
      </c>
    </row>
    <row r="145" spans="1:9" ht="47.25">
      <c r="A145" s="209" t="s">
        <v>170</v>
      </c>
      <c r="B145" s="208" t="s">
        <v>76</v>
      </c>
      <c r="C145" s="208" t="s">
        <v>80</v>
      </c>
      <c r="D145" s="208" t="s">
        <v>176</v>
      </c>
      <c r="E145" s="208" t="s">
        <v>113</v>
      </c>
      <c r="F145" s="208"/>
      <c r="G145" s="174">
        <f>G146</f>
        <v>200</v>
      </c>
      <c r="H145" s="174">
        <f t="shared" ref="H145" si="9">H146</f>
        <v>200</v>
      </c>
      <c r="I145" s="171">
        <f t="shared" si="8"/>
        <v>100</v>
      </c>
    </row>
    <row r="146" spans="1:9">
      <c r="A146" s="209" t="s">
        <v>114</v>
      </c>
      <c r="B146" s="205" t="s">
        <v>76</v>
      </c>
      <c r="C146" s="208" t="s">
        <v>80</v>
      </c>
      <c r="D146" s="208" t="s">
        <v>176</v>
      </c>
      <c r="E146" s="208" t="s">
        <v>115</v>
      </c>
      <c r="F146" s="208"/>
      <c r="G146" s="174">
        <f>G147</f>
        <v>200</v>
      </c>
      <c r="H146" s="174">
        <f>H147</f>
        <v>200</v>
      </c>
      <c r="I146" s="171">
        <f t="shared" si="8"/>
        <v>100</v>
      </c>
    </row>
    <row r="147" spans="1:9">
      <c r="A147" s="209" t="s">
        <v>114</v>
      </c>
      <c r="B147" s="205" t="s">
        <v>76</v>
      </c>
      <c r="C147" s="208" t="s">
        <v>80</v>
      </c>
      <c r="D147" s="208" t="s">
        <v>176</v>
      </c>
      <c r="E147" s="208" t="s">
        <v>127</v>
      </c>
      <c r="F147" s="208"/>
      <c r="G147" s="174">
        <f>G148</f>
        <v>200</v>
      </c>
      <c r="H147" s="174">
        <f>H148</f>
        <v>200</v>
      </c>
      <c r="I147" s="171">
        <f t="shared" si="8"/>
        <v>100</v>
      </c>
    </row>
    <row r="148" spans="1:9" ht="63">
      <c r="A148" s="206" t="s">
        <v>644</v>
      </c>
      <c r="B148" s="208" t="s">
        <v>76</v>
      </c>
      <c r="C148" s="208" t="s">
        <v>80</v>
      </c>
      <c r="D148" s="208" t="s">
        <v>176</v>
      </c>
      <c r="E148" s="208" t="s">
        <v>641</v>
      </c>
      <c r="F148" s="208"/>
      <c r="G148" s="174">
        <f>G149</f>
        <v>200</v>
      </c>
      <c r="H148" s="174">
        <f>H149</f>
        <v>200</v>
      </c>
      <c r="I148" s="171">
        <f t="shared" si="8"/>
        <v>100</v>
      </c>
    </row>
    <row r="149" spans="1:9" ht="47.25">
      <c r="A149" s="204" t="s">
        <v>96</v>
      </c>
      <c r="B149" s="205" t="s">
        <v>76</v>
      </c>
      <c r="C149" s="208" t="s">
        <v>80</v>
      </c>
      <c r="D149" s="208" t="s">
        <v>176</v>
      </c>
      <c r="E149" s="208" t="s">
        <v>641</v>
      </c>
      <c r="F149" s="208"/>
      <c r="G149" s="174">
        <f>G150</f>
        <v>200</v>
      </c>
      <c r="H149" s="174">
        <f>H150</f>
        <v>200</v>
      </c>
      <c r="I149" s="171">
        <f t="shared" si="8"/>
        <v>100</v>
      </c>
    </row>
    <row r="150" spans="1:9" ht="47.25">
      <c r="A150" s="206" t="s">
        <v>87</v>
      </c>
      <c r="B150" s="205" t="s">
        <v>76</v>
      </c>
      <c r="C150" s="208" t="s">
        <v>80</v>
      </c>
      <c r="D150" s="208" t="s">
        <v>176</v>
      </c>
      <c r="E150" s="208" t="s">
        <v>641</v>
      </c>
      <c r="F150" s="208" t="s">
        <v>99</v>
      </c>
      <c r="G150" s="174">
        <v>200</v>
      </c>
      <c r="H150" s="174">
        <v>200</v>
      </c>
      <c r="I150" s="171">
        <f t="shared" si="8"/>
        <v>100</v>
      </c>
    </row>
    <row r="151" spans="1:9">
      <c r="A151" s="218" t="s">
        <v>179</v>
      </c>
      <c r="B151" s="205" t="s">
        <v>76</v>
      </c>
      <c r="C151" s="202" t="s">
        <v>90</v>
      </c>
      <c r="D151" s="202" t="s">
        <v>79</v>
      </c>
      <c r="E151" s="199"/>
      <c r="F151" s="199"/>
      <c r="G151" s="171">
        <f>G152+G205</f>
        <v>2805.7</v>
      </c>
      <c r="H151" s="171">
        <f>H152+H205</f>
        <v>2620.6</v>
      </c>
      <c r="I151" s="171">
        <f t="shared" si="8"/>
        <v>93.402715899775458</v>
      </c>
    </row>
    <row r="152" spans="1:9" ht="31.5">
      <c r="A152" s="200" t="s">
        <v>180</v>
      </c>
      <c r="B152" s="199" t="s">
        <v>76</v>
      </c>
      <c r="C152" s="202" t="s">
        <v>90</v>
      </c>
      <c r="D152" s="202" t="s">
        <v>175</v>
      </c>
      <c r="E152" s="208"/>
      <c r="F152" s="208"/>
      <c r="G152" s="171">
        <f>G153+G187+G192+G204+G184</f>
        <v>2702.7</v>
      </c>
      <c r="H152" s="171">
        <f>H153+H187+H192+H204+H184</f>
        <v>2587.1999999999998</v>
      </c>
      <c r="I152" s="171">
        <f t="shared" si="8"/>
        <v>95.726495726495727</v>
      </c>
    </row>
    <row r="153" spans="1:9" ht="141.75">
      <c r="A153" s="200" t="s">
        <v>181</v>
      </c>
      <c r="B153" s="202" t="s">
        <v>76</v>
      </c>
      <c r="C153" s="202" t="s">
        <v>90</v>
      </c>
      <c r="D153" s="202" t="s">
        <v>175</v>
      </c>
      <c r="E153" s="199" t="s">
        <v>182</v>
      </c>
      <c r="F153" s="199"/>
      <c r="G153" s="171">
        <f>G157+G173+G175+G179+G196+G199+G166</f>
        <v>1461.7</v>
      </c>
      <c r="H153" s="171">
        <f>H157+H173+H175+H179+H196+H199+H166</f>
        <v>1346.2</v>
      </c>
      <c r="I153" s="171">
        <f t="shared" si="8"/>
        <v>92.098241773277692</v>
      </c>
    </row>
    <row r="154" spans="1:9" ht="47.25">
      <c r="A154" s="221" t="s">
        <v>183</v>
      </c>
      <c r="B154" s="202" t="s">
        <v>76</v>
      </c>
      <c r="C154" s="202" t="s">
        <v>90</v>
      </c>
      <c r="D154" s="202" t="s">
        <v>175</v>
      </c>
      <c r="E154" s="199" t="s">
        <v>184</v>
      </c>
      <c r="F154" s="199"/>
      <c r="G154" s="171">
        <f>G157+G166</f>
        <v>708.7</v>
      </c>
      <c r="H154" s="171">
        <f>H157+H166</f>
        <v>636.29999999999995</v>
      </c>
      <c r="I154" s="171">
        <f t="shared" si="8"/>
        <v>89.78411175391561</v>
      </c>
    </row>
    <row r="155" spans="1:9" ht="78.75">
      <c r="A155" s="214" t="s">
        <v>185</v>
      </c>
      <c r="B155" s="205" t="s">
        <v>76</v>
      </c>
      <c r="C155" s="205" t="s">
        <v>90</v>
      </c>
      <c r="D155" s="205" t="s">
        <v>175</v>
      </c>
      <c r="E155" s="208" t="s">
        <v>186</v>
      </c>
      <c r="F155" s="208"/>
      <c r="G155" s="174">
        <f>G156+G166</f>
        <v>708.7</v>
      </c>
      <c r="H155" s="174">
        <f>H156+H166</f>
        <v>636.29999999999995</v>
      </c>
      <c r="I155" s="171">
        <f t="shared" si="8"/>
        <v>89.78411175391561</v>
      </c>
    </row>
    <row r="156" spans="1:9" ht="63">
      <c r="A156" s="214" t="s">
        <v>187</v>
      </c>
      <c r="B156" s="199" t="s">
        <v>76</v>
      </c>
      <c r="C156" s="205" t="s">
        <v>90</v>
      </c>
      <c r="D156" s="205" t="s">
        <v>175</v>
      </c>
      <c r="E156" s="208" t="s">
        <v>188</v>
      </c>
      <c r="F156" s="208"/>
      <c r="G156" s="174">
        <f>G157</f>
        <v>508.7000000000001</v>
      </c>
      <c r="H156" s="174">
        <f>H157</f>
        <v>463.5</v>
      </c>
      <c r="I156" s="171">
        <f t="shared" si="8"/>
        <v>91.114605858069581</v>
      </c>
    </row>
    <row r="157" spans="1:9" ht="47.25">
      <c r="A157" s="206" t="s">
        <v>87</v>
      </c>
      <c r="B157" s="202" t="s">
        <v>76</v>
      </c>
      <c r="C157" s="205" t="s">
        <v>90</v>
      </c>
      <c r="D157" s="205" t="s">
        <v>175</v>
      </c>
      <c r="E157" s="208" t="s">
        <v>188</v>
      </c>
      <c r="F157" s="208" t="s">
        <v>99</v>
      </c>
      <c r="G157" s="174">
        <f>267.1-0.7+145+238-140.7</f>
        <v>508.7000000000001</v>
      </c>
      <c r="H157" s="174">
        <v>463.5</v>
      </c>
      <c r="I157" s="171">
        <f t="shared" si="8"/>
        <v>91.114605858069581</v>
      </c>
    </row>
    <row r="158" spans="1:9" ht="63" hidden="1">
      <c r="A158" s="221" t="s">
        <v>189</v>
      </c>
      <c r="B158" s="199" t="s">
        <v>76</v>
      </c>
      <c r="C158" s="205" t="s">
        <v>90</v>
      </c>
      <c r="D158" s="205" t="s">
        <v>175</v>
      </c>
      <c r="E158" s="208" t="s">
        <v>188</v>
      </c>
      <c r="F158" s="199"/>
      <c r="G158" s="171">
        <f>G161+G164</f>
        <v>0</v>
      </c>
      <c r="H158" s="149"/>
      <c r="I158" s="171" t="e">
        <f t="shared" si="8"/>
        <v>#DIV/0!</v>
      </c>
    </row>
    <row r="159" spans="1:9" ht="78.75" hidden="1">
      <c r="A159" s="214" t="s">
        <v>191</v>
      </c>
      <c r="B159" s="202" t="s">
        <v>76</v>
      </c>
      <c r="C159" s="205" t="s">
        <v>90</v>
      </c>
      <c r="D159" s="205" t="s">
        <v>175</v>
      </c>
      <c r="E159" s="208" t="s">
        <v>188</v>
      </c>
      <c r="F159" s="208"/>
      <c r="G159" s="174">
        <f>G161</f>
        <v>0</v>
      </c>
      <c r="H159" s="149"/>
      <c r="I159" s="171" t="e">
        <f t="shared" si="8"/>
        <v>#DIV/0!</v>
      </c>
    </row>
    <row r="160" spans="1:9" ht="78.75" hidden="1">
      <c r="A160" s="214" t="s">
        <v>193</v>
      </c>
      <c r="B160" s="199" t="s">
        <v>76</v>
      </c>
      <c r="C160" s="205" t="s">
        <v>90</v>
      </c>
      <c r="D160" s="205" t="s">
        <v>175</v>
      </c>
      <c r="E160" s="208" t="s">
        <v>188</v>
      </c>
      <c r="F160" s="208"/>
      <c r="G160" s="174">
        <f>G161</f>
        <v>0</v>
      </c>
      <c r="H160" s="149"/>
      <c r="I160" s="171" t="e">
        <f t="shared" si="8"/>
        <v>#DIV/0!</v>
      </c>
    </row>
    <row r="161" spans="1:9" ht="47.25" hidden="1">
      <c r="A161" s="206" t="s">
        <v>87</v>
      </c>
      <c r="B161" s="202" t="s">
        <v>76</v>
      </c>
      <c r="C161" s="205" t="s">
        <v>90</v>
      </c>
      <c r="D161" s="205" t="s">
        <v>175</v>
      </c>
      <c r="E161" s="208" t="s">
        <v>188</v>
      </c>
      <c r="F161" s="208" t="s">
        <v>99</v>
      </c>
      <c r="G161" s="174">
        <v>0</v>
      </c>
      <c r="H161" s="149"/>
      <c r="I161" s="171" t="e">
        <f t="shared" si="8"/>
        <v>#DIV/0!</v>
      </c>
    </row>
    <row r="162" spans="1:9" ht="47.25" hidden="1">
      <c r="A162" s="214" t="s">
        <v>195</v>
      </c>
      <c r="B162" s="199" t="s">
        <v>76</v>
      </c>
      <c r="C162" s="205" t="s">
        <v>90</v>
      </c>
      <c r="D162" s="205" t="s">
        <v>175</v>
      </c>
      <c r="E162" s="208" t="s">
        <v>188</v>
      </c>
      <c r="F162" s="208"/>
      <c r="G162" s="174">
        <f>G164</f>
        <v>0</v>
      </c>
      <c r="H162" s="149"/>
      <c r="I162" s="171" t="e">
        <f t="shared" si="8"/>
        <v>#DIV/0!</v>
      </c>
    </row>
    <row r="163" spans="1:9" ht="47.25" hidden="1">
      <c r="A163" s="214" t="s">
        <v>197</v>
      </c>
      <c r="B163" s="202" t="s">
        <v>76</v>
      </c>
      <c r="C163" s="205" t="s">
        <v>90</v>
      </c>
      <c r="D163" s="205" t="s">
        <v>175</v>
      </c>
      <c r="E163" s="208" t="s">
        <v>188</v>
      </c>
      <c r="F163" s="208"/>
      <c r="G163" s="174">
        <v>0</v>
      </c>
      <c r="H163" s="149"/>
      <c r="I163" s="171" t="e">
        <f t="shared" si="8"/>
        <v>#DIV/0!</v>
      </c>
    </row>
    <row r="164" spans="1:9" ht="47.25" hidden="1">
      <c r="A164" s="206" t="s">
        <v>87</v>
      </c>
      <c r="B164" s="199" t="s">
        <v>76</v>
      </c>
      <c r="C164" s="205" t="s">
        <v>90</v>
      </c>
      <c r="D164" s="205" t="s">
        <v>175</v>
      </c>
      <c r="E164" s="208" t="s">
        <v>188</v>
      </c>
      <c r="F164" s="208" t="s">
        <v>99</v>
      </c>
      <c r="G164" s="174">
        <v>0</v>
      </c>
      <c r="H164" s="149"/>
      <c r="I164" s="171" t="e">
        <f t="shared" si="8"/>
        <v>#DIV/0!</v>
      </c>
    </row>
    <row r="165" spans="1:9" ht="55.5" customHeight="1">
      <c r="A165" s="206" t="s">
        <v>586</v>
      </c>
      <c r="B165" s="202" t="s">
        <v>76</v>
      </c>
      <c r="C165" s="205" t="s">
        <v>90</v>
      </c>
      <c r="D165" s="205" t="s">
        <v>175</v>
      </c>
      <c r="E165" s="208" t="s">
        <v>603</v>
      </c>
      <c r="F165" s="208"/>
      <c r="G165" s="174">
        <f>G166</f>
        <v>200</v>
      </c>
      <c r="H165" s="174">
        <f>H166</f>
        <v>172.8</v>
      </c>
      <c r="I165" s="171">
        <f t="shared" si="8"/>
        <v>86.4</v>
      </c>
    </row>
    <row r="166" spans="1:9" ht="47.25">
      <c r="A166" s="206" t="s">
        <v>87</v>
      </c>
      <c r="B166" s="199" t="s">
        <v>76</v>
      </c>
      <c r="C166" s="205" t="s">
        <v>90</v>
      </c>
      <c r="D166" s="205" t="s">
        <v>175</v>
      </c>
      <c r="E166" s="208" t="s">
        <v>603</v>
      </c>
      <c r="F166" s="208" t="s">
        <v>99</v>
      </c>
      <c r="G166" s="174">
        <v>200</v>
      </c>
      <c r="H166" s="174">
        <v>172.8</v>
      </c>
      <c r="I166" s="171">
        <f t="shared" si="8"/>
        <v>86.4</v>
      </c>
    </row>
    <row r="167" spans="1:9" ht="47.25">
      <c r="A167" s="215" t="s">
        <v>198</v>
      </c>
      <c r="B167" s="202" t="s">
        <v>76</v>
      </c>
      <c r="C167" s="202" t="s">
        <v>90</v>
      </c>
      <c r="D167" s="202" t="s">
        <v>175</v>
      </c>
      <c r="E167" s="199" t="s">
        <v>190</v>
      </c>
      <c r="F167" s="199"/>
      <c r="G167" s="171">
        <f>G170+G173+G175</f>
        <v>656.40000000000009</v>
      </c>
      <c r="H167" s="171">
        <f>H170+H173+H175</f>
        <v>623.1</v>
      </c>
      <c r="I167" s="171">
        <f t="shared" si="8"/>
        <v>94.926873857404019</v>
      </c>
    </row>
    <row r="168" spans="1:9" ht="47.25" hidden="1">
      <c r="A168" s="206" t="s">
        <v>199</v>
      </c>
      <c r="B168" s="202" t="s">
        <v>76</v>
      </c>
      <c r="C168" s="205" t="s">
        <v>90</v>
      </c>
      <c r="D168" s="205" t="s">
        <v>175</v>
      </c>
      <c r="E168" s="208" t="s">
        <v>192</v>
      </c>
      <c r="F168" s="208"/>
      <c r="G168" s="174">
        <f>G169</f>
        <v>0</v>
      </c>
      <c r="H168" s="149"/>
      <c r="I168" s="171" t="e">
        <f t="shared" si="8"/>
        <v>#DIV/0!</v>
      </c>
    </row>
    <row r="169" spans="1:9" ht="31.5" hidden="1">
      <c r="A169" s="206" t="s">
        <v>200</v>
      </c>
      <c r="B169" s="205" t="s">
        <v>76</v>
      </c>
      <c r="C169" s="205" t="s">
        <v>90</v>
      </c>
      <c r="D169" s="205" t="s">
        <v>175</v>
      </c>
      <c r="E169" s="208" t="s">
        <v>201</v>
      </c>
      <c r="F169" s="208"/>
      <c r="G169" s="174">
        <f>G170</f>
        <v>0</v>
      </c>
      <c r="H169" s="149"/>
      <c r="I169" s="171" t="e">
        <f t="shared" si="8"/>
        <v>#DIV/0!</v>
      </c>
    </row>
    <row r="170" spans="1:9" ht="47.25" hidden="1">
      <c r="A170" s="206" t="s">
        <v>87</v>
      </c>
      <c r="B170" s="199" t="s">
        <v>76</v>
      </c>
      <c r="C170" s="205" t="s">
        <v>90</v>
      </c>
      <c r="D170" s="205" t="s">
        <v>175</v>
      </c>
      <c r="E170" s="208" t="s">
        <v>201</v>
      </c>
      <c r="F170" s="208" t="s">
        <v>99</v>
      </c>
      <c r="G170" s="174">
        <v>0</v>
      </c>
      <c r="H170" s="149"/>
      <c r="I170" s="171" t="e">
        <f t="shared" si="8"/>
        <v>#DIV/0!</v>
      </c>
    </row>
    <row r="171" spans="1:9" ht="31.5">
      <c r="A171" s="214" t="s">
        <v>202</v>
      </c>
      <c r="B171" s="202" t="s">
        <v>76</v>
      </c>
      <c r="C171" s="205" t="s">
        <v>90</v>
      </c>
      <c r="D171" s="205" t="s">
        <v>175</v>
      </c>
      <c r="E171" s="208" t="s">
        <v>192</v>
      </c>
      <c r="F171" s="208"/>
      <c r="G171" s="174">
        <f>G172</f>
        <v>54.7</v>
      </c>
      <c r="H171" s="174">
        <f>H172</f>
        <v>54.7</v>
      </c>
      <c r="I171" s="171">
        <f t="shared" si="8"/>
        <v>100</v>
      </c>
    </row>
    <row r="172" spans="1:9" ht="126">
      <c r="A172" s="206" t="s">
        <v>616</v>
      </c>
      <c r="B172" s="202" t="s">
        <v>76</v>
      </c>
      <c r="C172" s="205" t="s">
        <v>90</v>
      </c>
      <c r="D172" s="205" t="s">
        <v>175</v>
      </c>
      <c r="E172" s="208" t="s">
        <v>203</v>
      </c>
      <c r="F172" s="208"/>
      <c r="G172" s="174">
        <f>G173</f>
        <v>54.7</v>
      </c>
      <c r="H172" s="174">
        <f>H173</f>
        <v>54.7</v>
      </c>
      <c r="I172" s="171">
        <f t="shared" si="8"/>
        <v>100</v>
      </c>
    </row>
    <row r="173" spans="1:9" ht="47.25">
      <c r="A173" s="206" t="s">
        <v>87</v>
      </c>
      <c r="B173" s="205" t="s">
        <v>76</v>
      </c>
      <c r="C173" s="205" t="s">
        <v>90</v>
      </c>
      <c r="D173" s="205" t="s">
        <v>175</v>
      </c>
      <c r="E173" s="208" t="s">
        <v>203</v>
      </c>
      <c r="F173" s="208" t="s">
        <v>99</v>
      </c>
      <c r="G173" s="174">
        <f>64-9.3</f>
        <v>54.7</v>
      </c>
      <c r="H173" s="174">
        <v>54.7</v>
      </c>
      <c r="I173" s="171">
        <f t="shared" si="8"/>
        <v>100</v>
      </c>
    </row>
    <row r="174" spans="1:9" ht="31.5">
      <c r="A174" s="214" t="s">
        <v>202</v>
      </c>
      <c r="B174" s="199" t="s">
        <v>76</v>
      </c>
      <c r="C174" s="205" t="s">
        <v>90</v>
      </c>
      <c r="D174" s="205" t="s">
        <v>175</v>
      </c>
      <c r="E174" s="208" t="s">
        <v>203</v>
      </c>
      <c r="F174" s="208"/>
      <c r="G174" s="174">
        <f>G175</f>
        <v>601.70000000000005</v>
      </c>
      <c r="H174" s="174">
        <f>H175</f>
        <v>568.4</v>
      </c>
      <c r="I174" s="171">
        <f t="shared" si="8"/>
        <v>94.465680571713477</v>
      </c>
    </row>
    <row r="175" spans="1:9" ht="47.25">
      <c r="A175" s="225" t="s">
        <v>87</v>
      </c>
      <c r="B175" s="202" t="s">
        <v>76</v>
      </c>
      <c r="C175" s="205" t="s">
        <v>90</v>
      </c>
      <c r="D175" s="205" t="s">
        <v>175</v>
      </c>
      <c r="E175" s="208" t="s">
        <v>203</v>
      </c>
      <c r="F175" s="208" t="s">
        <v>99</v>
      </c>
      <c r="G175" s="174">
        <v>601.70000000000005</v>
      </c>
      <c r="H175" s="174">
        <v>568.4</v>
      </c>
      <c r="I175" s="171">
        <f t="shared" si="8"/>
        <v>94.465680571713477</v>
      </c>
    </row>
    <row r="176" spans="1:9" ht="47.25">
      <c r="A176" s="200" t="s">
        <v>204</v>
      </c>
      <c r="B176" s="202" t="s">
        <v>76</v>
      </c>
      <c r="C176" s="202" t="s">
        <v>90</v>
      </c>
      <c r="D176" s="202" t="s">
        <v>175</v>
      </c>
      <c r="E176" s="199" t="s">
        <v>205</v>
      </c>
      <c r="F176" s="199"/>
      <c r="G176" s="171">
        <f>G179</f>
        <v>59.399999999999977</v>
      </c>
      <c r="H176" s="171">
        <f>H179</f>
        <v>59.4</v>
      </c>
      <c r="I176" s="171">
        <f t="shared" si="8"/>
        <v>100.00000000000004</v>
      </c>
    </row>
    <row r="177" spans="1:9" ht="63">
      <c r="A177" s="214" t="s">
        <v>206</v>
      </c>
      <c r="B177" s="205" t="s">
        <v>76</v>
      </c>
      <c r="C177" s="205" t="s">
        <v>90</v>
      </c>
      <c r="D177" s="205" t="s">
        <v>175</v>
      </c>
      <c r="E177" s="208" t="s">
        <v>207</v>
      </c>
      <c r="F177" s="208"/>
      <c r="G177" s="174">
        <f>G178</f>
        <v>59.399999999999977</v>
      </c>
      <c r="H177" s="174">
        <f>H178</f>
        <v>59.4</v>
      </c>
      <c r="I177" s="171">
        <f t="shared" si="8"/>
        <v>100.00000000000004</v>
      </c>
    </row>
    <row r="178" spans="1:9" ht="47.25">
      <c r="A178" s="214" t="s">
        <v>208</v>
      </c>
      <c r="B178" s="199" t="s">
        <v>76</v>
      </c>
      <c r="C178" s="205" t="s">
        <v>90</v>
      </c>
      <c r="D178" s="205" t="s">
        <v>175</v>
      </c>
      <c r="E178" s="208" t="s">
        <v>209</v>
      </c>
      <c r="F178" s="208"/>
      <c r="G178" s="174">
        <f>G179</f>
        <v>59.399999999999977</v>
      </c>
      <c r="H178" s="174">
        <f>H179</f>
        <v>59.4</v>
      </c>
      <c r="I178" s="171">
        <f t="shared" si="8"/>
        <v>100.00000000000004</v>
      </c>
    </row>
    <row r="179" spans="1:9" ht="47.25">
      <c r="A179" s="206" t="s">
        <v>87</v>
      </c>
      <c r="B179" s="202" t="s">
        <v>76</v>
      </c>
      <c r="C179" s="205" t="s">
        <v>90</v>
      </c>
      <c r="D179" s="205" t="s">
        <v>175</v>
      </c>
      <c r="E179" s="208" t="s">
        <v>209</v>
      </c>
      <c r="F179" s="208" t="s">
        <v>99</v>
      </c>
      <c r="G179" s="174">
        <f>400-340.6</f>
        <v>59.399999999999977</v>
      </c>
      <c r="H179" s="174">
        <v>59.4</v>
      </c>
      <c r="I179" s="171">
        <f t="shared" si="8"/>
        <v>100.00000000000004</v>
      </c>
    </row>
    <row r="180" spans="1:9" ht="94.5">
      <c r="A180" s="213" t="s">
        <v>210</v>
      </c>
      <c r="B180" s="202" t="s">
        <v>76</v>
      </c>
      <c r="C180" s="202" t="s">
        <v>90</v>
      </c>
      <c r="D180" s="202" t="s">
        <v>175</v>
      </c>
      <c r="E180" s="199" t="s">
        <v>139</v>
      </c>
      <c r="F180" s="199"/>
      <c r="G180" s="171">
        <f>G181</f>
        <v>1141</v>
      </c>
      <c r="H180" s="171">
        <f>H181</f>
        <v>1141</v>
      </c>
      <c r="I180" s="171">
        <f t="shared" si="8"/>
        <v>100</v>
      </c>
    </row>
    <row r="181" spans="1:9" ht="131.25" customHeight="1">
      <c r="A181" s="226" t="s">
        <v>554</v>
      </c>
      <c r="B181" s="205" t="s">
        <v>76</v>
      </c>
      <c r="C181" s="202" t="s">
        <v>90</v>
      </c>
      <c r="D181" s="202" t="s">
        <v>175</v>
      </c>
      <c r="E181" s="199" t="s">
        <v>211</v>
      </c>
      <c r="F181" s="199"/>
      <c r="G181" s="171">
        <f>G185+G182</f>
        <v>1141</v>
      </c>
      <c r="H181" s="171">
        <f>H185+H182</f>
        <v>1141</v>
      </c>
      <c r="I181" s="171">
        <f t="shared" si="8"/>
        <v>100</v>
      </c>
    </row>
    <row r="182" spans="1:9" ht="155.25" customHeight="1">
      <c r="A182" s="216" t="s">
        <v>635</v>
      </c>
      <c r="B182" s="199" t="s">
        <v>76</v>
      </c>
      <c r="C182" s="205" t="s">
        <v>90</v>
      </c>
      <c r="D182" s="205" t="s">
        <v>175</v>
      </c>
      <c r="E182" s="208" t="s">
        <v>212</v>
      </c>
      <c r="F182" s="199"/>
      <c r="G182" s="174">
        <v>1082.8</v>
      </c>
      <c r="H182" s="174">
        <v>1082.8</v>
      </c>
      <c r="I182" s="171">
        <f t="shared" si="8"/>
        <v>100</v>
      </c>
    </row>
    <row r="183" spans="1:9" ht="150" customHeight="1">
      <c r="A183" s="214" t="s">
        <v>633</v>
      </c>
      <c r="B183" s="202" t="s">
        <v>76</v>
      </c>
      <c r="C183" s="205" t="s">
        <v>90</v>
      </c>
      <c r="D183" s="205" t="s">
        <v>175</v>
      </c>
      <c r="E183" s="208" t="s">
        <v>621</v>
      </c>
      <c r="F183" s="199"/>
      <c r="G183" s="174">
        <v>1082.8</v>
      </c>
      <c r="H183" s="174">
        <v>1082.8</v>
      </c>
      <c r="I183" s="171">
        <f t="shared" si="8"/>
        <v>100</v>
      </c>
    </row>
    <row r="184" spans="1:9" ht="50.25" customHeight="1">
      <c r="A184" s="206" t="s">
        <v>87</v>
      </c>
      <c r="B184" s="202" t="s">
        <v>76</v>
      </c>
      <c r="C184" s="205" t="s">
        <v>90</v>
      </c>
      <c r="D184" s="205" t="s">
        <v>175</v>
      </c>
      <c r="E184" s="227" t="s">
        <v>621</v>
      </c>
      <c r="F184" s="208" t="s">
        <v>99</v>
      </c>
      <c r="G184" s="174">
        <v>1082.8</v>
      </c>
      <c r="H184" s="174">
        <v>1082.8</v>
      </c>
      <c r="I184" s="171">
        <f t="shared" si="8"/>
        <v>100</v>
      </c>
    </row>
    <row r="185" spans="1:9" ht="157.5">
      <c r="A185" s="216" t="s">
        <v>635</v>
      </c>
      <c r="B185" s="199" t="s">
        <v>76</v>
      </c>
      <c r="C185" s="205" t="s">
        <v>90</v>
      </c>
      <c r="D185" s="205" t="s">
        <v>175</v>
      </c>
      <c r="E185" s="208" t="s">
        <v>212</v>
      </c>
      <c r="F185" s="208"/>
      <c r="G185" s="174">
        <f>G186</f>
        <v>58.2</v>
      </c>
      <c r="H185" s="174">
        <f>H186</f>
        <v>58.2</v>
      </c>
      <c r="I185" s="171">
        <f t="shared" si="8"/>
        <v>100</v>
      </c>
    </row>
    <row r="186" spans="1:9" ht="141.75">
      <c r="A186" s="214" t="s">
        <v>633</v>
      </c>
      <c r="B186" s="202" t="s">
        <v>76</v>
      </c>
      <c r="C186" s="205" t="s">
        <v>90</v>
      </c>
      <c r="D186" s="205" t="s">
        <v>175</v>
      </c>
      <c r="E186" s="208" t="s">
        <v>621</v>
      </c>
      <c r="F186" s="208"/>
      <c r="G186" s="174">
        <f>G187</f>
        <v>58.2</v>
      </c>
      <c r="H186" s="174">
        <f>H187</f>
        <v>58.2</v>
      </c>
      <c r="I186" s="171">
        <f t="shared" si="8"/>
        <v>100</v>
      </c>
    </row>
    <row r="187" spans="1:9" ht="47.25">
      <c r="A187" s="206" t="s">
        <v>87</v>
      </c>
      <c r="B187" s="202" t="s">
        <v>76</v>
      </c>
      <c r="C187" s="205" t="s">
        <v>90</v>
      </c>
      <c r="D187" s="205" t="s">
        <v>175</v>
      </c>
      <c r="E187" s="227" t="s">
        <v>621</v>
      </c>
      <c r="F187" s="208" t="s">
        <v>99</v>
      </c>
      <c r="G187" s="174">
        <v>58.2</v>
      </c>
      <c r="H187" s="174">
        <v>58.2</v>
      </c>
      <c r="I187" s="171">
        <f t="shared" si="8"/>
        <v>100</v>
      </c>
    </row>
    <row r="188" spans="1:9" ht="141.75" hidden="1" customHeight="1">
      <c r="A188" s="215" t="s">
        <v>213</v>
      </c>
      <c r="B188" s="205" t="s">
        <v>76</v>
      </c>
      <c r="C188" s="205" t="s">
        <v>90</v>
      </c>
      <c r="D188" s="205" t="s">
        <v>175</v>
      </c>
      <c r="E188" s="228"/>
      <c r="F188" s="219"/>
      <c r="G188" s="176">
        <f>G189</f>
        <v>0</v>
      </c>
      <c r="H188" s="149"/>
      <c r="I188" s="171" t="e">
        <f t="shared" si="8"/>
        <v>#DIV/0!</v>
      </c>
    </row>
    <row r="189" spans="1:9" ht="141.75" hidden="1" customHeight="1">
      <c r="A189" s="213" t="s">
        <v>215</v>
      </c>
      <c r="B189" s="199" t="s">
        <v>76</v>
      </c>
      <c r="C189" s="205" t="s">
        <v>90</v>
      </c>
      <c r="D189" s="205" t="s">
        <v>175</v>
      </c>
      <c r="E189" s="228"/>
      <c r="F189" s="219"/>
      <c r="G189" s="176">
        <f>G190</f>
        <v>0</v>
      </c>
      <c r="H189" s="149"/>
      <c r="I189" s="171" t="e">
        <f t="shared" si="8"/>
        <v>#DIV/0!</v>
      </c>
    </row>
    <row r="190" spans="1:9" ht="126" hidden="1" customHeight="1">
      <c r="A190" s="206" t="s">
        <v>217</v>
      </c>
      <c r="B190" s="202" t="s">
        <v>76</v>
      </c>
      <c r="C190" s="205" t="s">
        <v>90</v>
      </c>
      <c r="D190" s="205" t="s">
        <v>175</v>
      </c>
      <c r="E190" s="228"/>
      <c r="F190" s="220"/>
      <c r="G190" s="175">
        <f>G191</f>
        <v>0</v>
      </c>
      <c r="H190" s="149"/>
      <c r="I190" s="171" t="e">
        <f t="shared" si="8"/>
        <v>#DIV/0!</v>
      </c>
    </row>
    <row r="191" spans="1:9" ht="126" hidden="1" customHeight="1">
      <c r="A191" s="206" t="s">
        <v>219</v>
      </c>
      <c r="B191" s="202" t="s">
        <v>76</v>
      </c>
      <c r="C191" s="205" t="s">
        <v>90</v>
      </c>
      <c r="D191" s="205" t="s">
        <v>175</v>
      </c>
      <c r="E191" s="228"/>
      <c r="F191" s="220"/>
      <c r="G191" s="175">
        <f>G192</f>
        <v>0</v>
      </c>
      <c r="H191" s="149"/>
      <c r="I191" s="171" t="e">
        <f t="shared" si="8"/>
        <v>#DIV/0!</v>
      </c>
    </row>
    <row r="192" spans="1:9" ht="47.25" hidden="1" customHeight="1">
      <c r="A192" s="206" t="s">
        <v>87</v>
      </c>
      <c r="B192" s="205" t="s">
        <v>76</v>
      </c>
      <c r="C192" s="205" t="s">
        <v>90</v>
      </c>
      <c r="D192" s="205" t="s">
        <v>175</v>
      </c>
      <c r="E192" s="228"/>
      <c r="F192" s="220">
        <v>240</v>
      </c>
      <c r="G192" s="175">
        <v>0</v>
      </c>
      <c r="H192" s="149"/>
      <c r="I192" s="171" t="e">
        <f t="shared" si="8"/>
        <v>#DIV/0!</v>
      </c>
    </row>
    <row r="193" spans="1:9" ht="63">
      <c r="A193" s="221" t="s">
        <v>189</v>
      </c>
      <c r="B193" s="205" t="s">
        <v>76</v>
      </c>
      <c r="C193" s="205" t="s">
        <v>90</v>
      </c>
      <c r="D193" s="205" t="s">
        <v>175</v>
      </c>
      <c r="E193" s="208" t="s">
        <v>442</v>
      </c>
      <c r="F193" s="208"/>
      <c r="G193" s="174">
        <f>G196+G199</f>
        <v>37.200000000000003</v>
      </c>
      <c r="H193" s="174">
        <f>H196+H199</f>
        <v>27.4</v>
      </c>
      <c r="I193" s="171">
        <f t="shared" si="8"/>
        <v>73.65591397849461</v>
      </c>
    </row>
    <row r="194" spans="1:9" ht="83.25" customHeight="1">
      <c r="A194" s="214" t="s">
        <v>191</v>
      </c>
      <c r="B194" s="199" t="s">
        <v>76</v>
      </c>
      <c r="C194" s="205" t="s">
        <v>90</v>
      </c>
      <c r="D194" s="205" t="s">
        <v>175</v>
      </c>
      <c r="E194" s="208" t="s">
        <v>443</v>
      </c>
      <c r="F194" s="208"/>
      <c r="G194" s="174">
        <f>G195</f>
        <v>37.200000000000003</v>
      </c>
      <c r="H194" s="174">
        <f>H195</f>
        <v>27.4</v>
      </c>
      <c r="I194" s="171">
        <f t="shared" si="8"/>
        <v>73.65591397849461</v>
      </c>
    </row>
    <row r="195" spans="1:9" ht="78.75">
      <c r="A195" s="214" t="s">
        <v>193</v>
      </c>
      <c r="B195" s="202" t="s">
        <v>76</v>
      </c>
      <c r="C195" s="205" t="s">
        <v>90</v>
      </c>
      <c r="D195" s="205" t="s">
        <v>175</v>
      </c>
      <c r="E195" s="208" t="s">
        <v>444</v>
      </c>
      <c r="F195" s="208"/>
      <c r="G195" s="174">
        <f>G196</f>
        <v>37.200000000000003</v>
      </c>
      <c r="H195" s="174">
        <f>H196</f>
        <v>27.4</v>
      </c>
      <c r="I195" s="171">
        <f t="shared" si="8"/>
        <v>73.65591397849461</v>
      </c>
    </row>
    <row r="196" spans="1:9" ht="47.25">
      <c r="A196" s="206" t="s">
        <v>87</v>
      </c>
      <c r="B196" s="205" t="s">
        <v>76</v>
      </c>
      <c r="C196" s="205" t="s">
        <v>90</v>
      </c>
      <c r="D196" s="205" t="s">
        <v>175</v>
      </c>
      <c r="E196" s="208" t="s">
        <v>444</v>
      </c>
      <c r="F196" s="208" t="s">
        <v>99</v>
      </c>
      <c r="G196" s="174">
        <f>100-52.6-10.2</f>
        <v>37.200000000000003</v>
      </c>
      <c r="H196" s="174">
        <v>27.4</v>
      </c>
      <c r="I196" s="171">
        <f t="shared" si="8"/>
        <v>73.65591397849461</v>
      </c>
    </row>
    <row r="197" spans="1:9" ht="47.25">
      <c r="A197" s="214" t="s">
        <v>195</v>
      </c>
      <c r="B197" s="202" t="s">
        <v>76</v>
      </c>
      <c r="C197" s="205" t="s">
        <v>90</v>
      </c>
      <c r="D197" s="205" t="s">
        <v>175</v>
      </c>
      <c r="E197" s="208" t="s">
        <v>446</v>
      </c>
      <c r="F197" s="208"/>
      <c r="G197" s="174">
        <f>G199</f>
        <v>0</v>
      </c>
      <c r="H197" s="174">
        <f>H199</f>
        <v>0</v>
      </c>
      <c r="I197" s="171">
        <v>0</v>
      </c>
    </row>
    <row r="198" spans="1:9" ht="47.25">
      <c r="A198" s="214" t="s">
        <v>197</v>
      </c>
      <c r="B198" s="205" t="s">
        <v>76</v>
      </c>
      <c r="C198" s="205" t="s">
        <v>90</v>
      </c>
      <c r="D198" s="205" t="s">
        <v>175</v>
      </c>
      <c r="E198" s="208" t="s">
        <v>445</v>
      </c>
      <c r="F198" s="208"/>
      <c r="G198" s="174">
        <f>G199</f>
        <v>0</v>
      </c>
      <c r="H198" s="174">
        <f>H199</f>
        <v>0</v>
      </c>
      <c r="I198" s="171">
        <v>0</v>
      </c>
    </row>
    <row r="199" spans="1:9" ht="47.25">
      <c r="A199" s="206" t="s">
        <v>87</v>
      </c>
      <c r="B199" s="199" t="s">
        <v>76</v>
      </c>
      <c r="C199" s="205" t="s">
        <v>90</v>
      </c>
      <c r="D199" s="205" t="s">
        <v>175</v>
      </c>
      <c r="E199" s="208" t="s">
        <v>445</v>
      </c>
      <c r="F199" s="208" t="s">
        <v>99</v>
      </c>
      <c r="G199" s="174">
        <f>300-300</f>
        <v>0</v>
      </c>
      <c r="H199" s="174">
        <v>0</v>
      </c>
      <c r="I199" s="171">
        <v>0</v>
      </c>
    </row>
    <row r="200" spans="1:9" ht="47.25">
      <c r="A200" s="209" t="s">
        <v>112</v>
      </c>
      <c r="B200" s="202" t="s">
        <v>76</v>
      </c>
      <c r="C200" s="205" t="s">
        <v>90</v>
      </c>
      <c r="D200" s="205" t="s">
        <v>175</v>
      </c>
      <c r="E200" s="208" t="s">
        <v>113</v>
      </c>
      <c r="F200" s="208"/>
      <c r="G200" s="174">
        <f t="shared" ref="G200:H203" si="10">G201</f>
        <v>100</v>
      </c>
      <c r="H200" s="174">
        <f t="shared" si="10"/>
        <v>100</v>
      </c>
      <c r="I200" s="171">
        <f t="shared" si="8"/>
        <v>100</v>
      </c>
    </row>
    <row r="201" spans="1:9">
      <c r="A201" s="209" t="s">
        <v>114</v>
      </c>
      <c r="B201" s="199" t="s">
        <v>76</v>
      </c>
      <c r="C201" s="205" t="s">
        <v>90</v>
      </c>
      <c r="D201" s="205" t="s">
        <v>175</v>
      </c>
      <c r="E201" s="208" t="s">
        <v>115</v>
      </c>
      <c r="F201" s="208"/>
      <c r="G201" s="174">
        <f t="shared" si="10"/>
        <v>100</v>
      </c>
      <c r="H201" s="174">
        <f t="shared" si="10"/>
        <v>100</v>
      </c>
      <c r="I201" s="171">
        <f t="shared" si="8"/>
        <v>100</v>
      </c>
    </row>
    <row r="202" spans="1:9">
      <c r="A202" s="209" t="s">
        <v>114</v>
      </c>
      <c r="B202" s="202" t="s">
        <v>76</v>
      </c>
      <c r="C202" s="205" t="s">
        <v>90</v>
      </c>
      <c r="D202" s="205" t="s">
        <v>175</v>
      </c>
      <c r="E202" s="208" t="s">
        <v>127</v>
      </c>
      <c r="F202" s="208"/>
      <c r="G202" s="174">
        <f t="shared" si="10"/>
        <v>100</v>
      </c>
      <c r="H202" s="174">
        <f t="shared" si="10"/>
        <v>100</v>
      </c>
      <c r="I202" s="171">
        <f t="shared" si="8"/>
        <v>100</v>
      </c>
    </row>
    <row r="203" spans="1:9">
      <c r="A203" s="209" t="s">
        <v>613</v>
      </c>
      <c r="B203" s="205" t="s">
        <v>76</v>
      </c>
      <c r="C203" s="205" t="s">
        <v>90</v>
      </c>
      <c r="D203" s="205" t="s">
        <v>175</v>
      </c>
      <c r="E203" s="208" t="s">
        <v>612</v>
      </c>
      <c r="F203" s="208"/>
      <c r="G203" s="174">
        <f t="shared" si="10"/>
        <v>100</v>
      </c>
      <c r="H203" s="174">
        <f t="shared" si="10"/>
        <v>100</v>
      </c>
      <c r="I203" s="171">
        <f t="shared" si="8"/>
        <v>100</v>
      </c>
    </row>
    <row r="204" spans="1:9" ht="31.5">
      <c r="A204" s="206" t="s">
        <v>100</v>
      </c>
      <c r="B204" s="202" t="s">
        <v>76</v>
      </c>
      <c r="C204" s="205" t="s">
        <v>90</v>
      </c>
      <c r="D204" s="205" t="s">
        <v>175</v>
      </c>
      <c r="E204" s="208" t="s">
        <v>612</v>
      </c>
      <c r="F204" s="208" t="s">
        <v>101</v>
      </c>
      <c r="G204" s="174">
        <v>100</v>
      </c>
      <c r="H204" s="174">
        <v>100</v>
      </c>
      <c r="I204" s="171">
        <f t="shared" si="8"/>
        <v>100</v>
      </c>
    </row>
    <row r="205" spans="1:9" ht="31.5">
      <c r="A205" s="200" t="s">
        <v>35</v>
      </c>
      <c r="B205" s="199" t="s">
        <v>76</v>
      </c>
      <c r="C205" s="202" t="s">
        <v>90</v>
      </c>
      <c r="D205" s="202" t="s">
        <v>221</v>
      </c>
      <c r="E205" s="199"/>
      <c r="F205" s="199"/>
      <c r="G205" s="171">
        <f>G210+G213+G217</f>
        <v>103</v>
      </c>
      <c r="H205" s="171">
        <f>H210+H213+H217</f>
        <v>33.4</v>
      </c>
      <c r="I205" s="171">
        <f t="shared" si="8"/>
        <v>32.427184466019412</v>
      </c>
    </row>
    <row r="206" spans="1:9" ht="94.5">
      <c r="A206" s="200" t="s">
        <v>222</v>
      </c>
      <c r="B206" s="202" t="s">
        <v>76</v>
      </c>
      <c r="C206" s="199" t="s">
        <v>90</v>
      </c>
      <c r="D206" s="199" t="s">
        <v>221</v>
      </c>
      <c r="E206" s="199" t="s">
        <v>153</v>
      </c>
      <c r="F206" s="199"/>
      <c r="G206" s="171">
        <f>G207</f>
        <v>15</v>
      </c>
      <c r="H206" s="174">
        <v>0</v>
      </c>
      <c r="I206" s="171">
        <f t="shared" si="8"/>
        <v>0</v>
      </c>
    </row>
    <row r="207" spans="1:9" ht="141.75">
      <c r="A207" s="221" t="s">
        <v>223</v>
      </c>
      <c r="B207" s="202" t="s">
        <v>76</v>
      </c>
      <c r="C207" s="199" t="s">
        <v>90</v>
      </c>
      <c r="D207" s="199" t="s">
        <v>221</v>
      </c>
      <c r="E207" s="199" t="s">
        <v>224</v>
      </c>
      <c r="F207" s="199"/>
      <c r="G207" s="171">
        <f>G208</f>
        <v>15</v>
      </c>
      <c r="H207" s="174">
        <v>0</v>
      </c>
      <c r="I207" s="171">
        <f t="shared" ref="I207:I269" si="11">H207/G207*100</f>
        <v>0</v>
      </c>
    </row>
    <row r="208" spans="1:9" ht="299.25">
      <c r="A208" s="206" t="s">
        <v>225</v>
      </c>
      <c r="B208" s="205" t="s">
        <v>76</v>
      </c>
      <c r="C208" s="208" t="s">
        <v>90</v>
      </c>
      <c r="D208" s="208" t="s">
        <v>221</v>
      </c>
      <c r="E208" s="208" t="s">
        <v>226</v>
      </c>
      <c r="F208" s="208"/>
      <c r="G208" s="174">
        <f>G210</f>
        <v>15</v>
      </c>
      <c r="H208" s="174">
        <v>0</v>
      </c>
      <c r="I208" s="171">
        <f t="shared" si="11"/>
        <v>0</v>
      </c>
    </row>
    <row r="209" spans="1:9" ht="267.75">
      <c r="A209" s="229" t="s">
        <v>227</v>
      </c>
      <c r="B209" s="199" t="s">
        <v>76</v>
      </c>
      <c r="C209" s="208" t="s">
        <v>90</v>
      </c>
      <c r="D209" s="208" t="s">
        <v>221</v>
      </c>
      <c r="E209" s="208" t="s">
        <v>228</v>
      </c>
      <c r="F209" s="208"/>
      <c r="G209" s="174">
        <f>G210</f>
        <v>15</v>
      </c>
      <c r="H209" s="174">
        <v>0</v>
      </c>
      <c r="I209" s="171">
        <f t="shared" si="11"/>
        <v>0</v>
      </c>
    </row>
    <row r="210" spans="1:9" ht="47.25">
      <c r="A210" s="206" t="s">
        <v>87</v>
      </c>
      <c r="B210" s="202" t="s">
        <v>76</v>
      </c>
      <c r="C210" s="208" t="s">
        <v>90</v>
      </c>
      <c r="D210" s="208" t="s">
        <v>221</v>
      </c>
      <c r="E210" s="208" t="s">
        <v>228</v>
      </c>
      <c r="F210" s="208" t="s">
        <v>99</v>
      </c>
      <c r="G210" s="174">
        <f>150-50-85</f>
        <v>15</v>
      </c>
      <c r="H210" s="174">
        <v>0</v>
      </c>
      <c r="I210" s="171">
        <f t="shared" si="11"/>
        <v>0</v>
      </c>
    </row>
    <row r="211" spans="1:9" ht="315">
      <c r="A211" s="206" t="s">
        <v>229</v>
      </c>
      <c r="B211" s="202" t="s">
        <v>76</v>
      </c>
      <c r="C211" s="208" t="s">
        <v>90</v>
      </c>
      <c r="D211" s="208" t="s">
        <v>221</v>
      </c>
      <c r="E211" s="208" t="s">
        <v>230</v>
      </c>
      <c r="F211" s="208"/>
      <c r="G211" s="174">
        <f>G212</f>
        <v>78</v>
      </c>
      <c r="H211" s="174">
        <f>H212</f>
        <v>23.4</v>
      </c>
      <c r="I211" s="171">
        <f t="shared" si="11"/>
        <v>30</v>
      </c>
    </row>
    <row r="212" spans="1:9" ht="299.25">
      <c r="A212" s="206" t="s">
        <v>231</v>
      </c>
      <c r="B212" s="205" t="s">
        <v>76</v>
      </c>
      <c r="C212" s="208" t="s">
        <v>90</v>
      </c>
      <c r="D212" s="208" t="s">
        <v>221</v>
      </c>
      <c r="E212" s="208" t="s">
        <v>232</v>
      </c>
      <c r="F212" s="208"/>
      <c r="G212" s="174">
        <f>G213</f>
        <v>78</v>
      </c>
      <c r="H212" s="174">
        <f>H213</f>
        <v>23.4</v>
      </c>
      <c r="I212" s="171">
        <f t="shared" si="11"/>
        <v>30</v>
      </c>
    </row>
    <row r="213" spans="1:9" ht="47.25">
      <c r="A213" s="206" t="s">
        <v>87</v>
      </c>
      <c r="B213" s="199" t="s">
        <v>76</v>
      </c>
      <c r="C213" s="208" t="s">
        <v>90</v>
      </c>
      <c r="D213" s="208" t="s">
        <v>221</v>
      </c>
      <c r="E213" s="208" t="s">
        <v>232</v>
      </c>
      <c r="F213" s="208" t="s">
        <v>99</v>
      </c>
      <c r="G213" s="174">
        <f>100-20-2</f>
        <v>78</v>
      </c>
      <c r="H213" s="174">
        <v>23.4</v>
      </c>
      <c r="I213" s="171">
        <f t="shared" si="11"/>
        <v>30</v>
      </c>
    </row>
    <row r="214" spans="1:9" ht="78.75">
      <c r="A214" s="215" t="s">
        <v>233</v>
      </c>
      <c r="B214" s="202" t="s">
        <v>76</v>
      </c>
      <c r="C214" s="199" t="s">
        <v>90</v>
      </c>
      <c r="D214" s="199" t="s">
        <v>221</v>
      </c>
      <c r="E214" s="230" t="s">
        <v>234</v>
      </c>
      <c r="F214" s="199"/>
      <c r="G214" s="171">
        <f>G215</f>
        <v>10</v>
      </c>
      <c r="H214" s="174">
        <f>H215</f>
        <v>10</v>
      </c>
      <c r="I214" s="171">
        <f t="shared" si="11"/>
        <v>100</v>
      </c>
    </row>
    <row r="215" spans="1:9" ht="63">
      <c r="A215" s="214" t="s">
        <v>235</v>
      </c>
      <c r="B215" s="202" t="s">
        <v>76</v>
      </c>
      <c r="C215" s="208" t="s">
        <v>90</v>
      </c>
      <c r="D215" s="208" t="s">
        <v>221</v>
      </c>
      <c r="E215" s="231" t="s">
        <v>236</v>
      </c>
      <c r="F215" s="208"/>
      <c r="G215" s="174">
        <v>10</v>
      </c>
      <c r="H215" s="174">
        <f>H216</f>
        <v>10</v>
      </c>
      <c r="I215" s="171">
        <f t="shared" si="11"/>
        <v>100</v>
      </c>
    </row>
    <row r="216" spans="1:9" ht="47.25">
      <c r="A216" s="214" t="s">
        <v>237</v>
      </c>
      <c r="B216" s="205" t="s">
        <v>76</v>
      </c>
      <c r="C216" s="208" t="s">
        <v>90</v>
      </c>
      <c r="D216" s="208" t="s">
        <v>221</v>
      </c>
      <c r="E216" s="231" t="s">
        <v>238</v>
      </c>
      <c r="F216" s="208"/>
      <c r="G216" s="174">
        <f>G217</f>
        <v>10</v>
      </c>
      <c r="H216" s="174">
        <f>H217</f>
        <v>10</v>
      </c>
      <c r="I216" s="171">
        <f t="shared" si="11"/>
        <v>100</v>
      </c>
    </row>
    <row r="217" spans="1:9" ht="47.25">
      <c r="A217" s="206" t="s">
        <v>87</v>
      </c>
      <c r="B217" s="199" t="s">
        <v>76</v>
      </c>
      <c r="C217" s="208" t="s">
        <v>90</v>
      </c>
      <c r="D217" s="208" t="s">
        <v>221</v>
      </c>
      <c r="E217" s="231" t="s">
        <v>238</v>
      </c>
      <c r="F217" s="208" t="s">
        <v>99</v>
      </c>
      <c r="G217" s="174">
        <v>10</v>
      </c>
      <c r="H217" s="174">
        <v>10</v>
      </c>
      <c r="I217" s="171">
        <f t="shared" si="11"/>
        <v>100</v>
      </c>
    </row>
    <row r="218" spans="1:9" ht="31.5">
      <c r="A218" s="218" t="s">
        <v>239</v>
      </c>
      <c r="B218" s="202" t="s">
        <v>76</v>
      </c>
      <c r="C218" s="202" t="s">
        <v>240</v>
      </c>
      <c r="D218" s="202" t="s">
        <v>79</v>
      </c>
      <c r="E218" s="199"/>
      <c r="F218" s="199"/>
      <c r="G218" s="171">
        <f>G219+G237+G280</f>
        <v>15738.7</v>
      </c>
      <c r="H218" s="171">
        <f>H219+H237+H280</f>
        <v>15228.9</v>
      </c>
      <c r="I218" s="171">
        <f t="shared" si="11"/>
        <v>96.760850642047942</v>
      </c>
    </row>
    <row r="219" spans="1:9">
      <c r="A219" s="200" t="s">
        <v>39</v>
      </c>
      <c r="B219" s="202" t="s">
        <v>76</v>
      </c>
      <c r="C219" s="202" t="s">
        <v>240</v>
      </c>
      <c r="D219" s="202" t="s">
        <v>78</v>
      </c>
      <c r="E219" s="199"/>
      <c r="F219" s="199"/>
      <c r="G219" s="171">
        <f>G226+G231+G224+G236</f>
        <v>873.60000000000014</v>
      </c>
      <c r="H219" s="171">
        <f>H226+H231+H224+H236</f>
        <v>871.60000000000014</v>
      </c>
      <c r="I219" s="171">
        <f t="shared" si="11"/>
        <v>99.771062271062277</v>
      </c>
    </row>
    <row r="220" spans="1:9" ht="47.25">
      <c r="A220" s="209" t="s">
        <v>112</v>
      </c>
      <c r="B220" s="205" t="s">
        <v>76</v>
      </c>
      <c r="C220" s="205" t="s">
        <v>240</v>
      </c>
      <c r="D220" s="205" t="s">
        <v>78</v>
      </c>
      <c r="E220" s="208" t="s">
        <v>113</v>
      </c>
      <c r="F220" s="208"/>
      <c r="G220" s="174">
        <f>G221</f>
        <v>429.1</v>
      </c>
      <c r="H220" s="174">
        <f>H221</f>
        <v>429.1</v>
      </c>
      <c r="I220" s="171">
        <f t="shared" si="11"/>
        <v>100</v>
      </c>
    </row>
    <row r="221" spans="1:9">
      <c r="A221" s="209" t="s">
        <v>114</v>
      </c>
      <c r="B221" s="199" t="s">
        <v>76</v>
      </c>
      <c r="C221" s="205" t="s">
        <v>240</v>
      </c>
      <c r="D221" s="205" t="s">
        <v>78</v>
      </c>
      <c r="E221" s="208" t="s">
        <v>115</v>
      </c>
      <c r="F221" s="208"/>
      <c r="G221" s="174">
        <f>G224</f>
        <v>429.1</v>
      </c>
      <c r="H221" s="174">
        <f>H222</f>
        <v>429.1</v>
      </c>
      <c r="I221" s="171">
        <f t="shared" si="11"/>
        <v>100</v>
      </c>
    </row>
    <row r="222" spans="1:9">
      <c r="A222" s="209" t="s">
        <v>114</v>
      </c>
      <c r="B222" s="202" t="s">
        <v>76</v>
      </c>
      <c r="C222" s="205" t="s">
        <v>240</v>
      </c>
      <c r="D222" s="205" t="s">
        <v>78</v>
      </c>
      <c r="E222" s="208" t="s">
        <v>116</v>
      </c>
      <c r="F222" s="208"/>
      <c r="G222" s="174">
        <f>G223</f>
        <v>429.1</v>
      </c>
      <c r="H222" s="174">
        <f>H223</f>
        <v>429.1</v>
      </c>
      <c r="I222" s="171">
        <f t="shared" si="11"/>
        <v>100</v>
      </c>
    </row>
    <row r="223" spans="1:9" ht="141.75">
      <c r="A223" s="210" t="s">
        <v>241</v>
      </c>
      <c r="B223" s="202" t="s">
        <v>76</v>
      </c>
      <c r="C223" s="205" t="s">
        <v>240</v>
      </c>
      <c r="D223" s="205" t="s">
        <v>78</v>
      </c>
      <c r="E223" s="208" t="s">
        <v>242</v>
      </c>
      <c r="F223" s="208"/>
      <c r="G223" s="174">
        <f>G224</f>
        <v>429.1</v>
      </c>
      <c r="H223" s="174">
        <f>H224</f>
        <v>429.1</v>
      </c>
      <c r="I223" s="171">
        <f t="shared" si="11"/>
        <v>100</v>
      </c>
    </row>
    <row r="224" spans="1:9" ht="63">
      <c r="A224" s="210" t="s">
        <v>243</v>
      </c>
      <c r="B224" s="205" t="s">
        <v>76</v>
      </c>
      <c r="C224" s="205" t="s">
        <v>240</v>
      </c>
      <c r="D224" s="205" t="s">
        <v>78</v>
      </c>
      <c r="E224" s="208" t="s">
        <v>242</v>
      </c>
      <c r="F224" s="208" t="s">
        <v>99</v>
      </c>
      <c r="G224" s="174">
        <f>336+93.1</f>
        <v>429.1</v>
      </c>
      <c r="H224" s="174">
        <v>429.1</v>
      </c>
      <c r="I224" s="171">
        <f t="shared" si="11"/>
        <v>100</v>
      </c>
    </row>
    <row r="225" spans="1:9" ht="64.5" customHeight="1">
      <c r="A225" s="209" t="s">
        <v>244</v>
      </c>
      <c r="B225" s="199" t="s">
        <v>76</v>
      </c>
      <c r="C225" s="205" t="s">
        <v>240</v>
      </c>
      <c r="D225" s="205" t="s">
        <v>78</v>
      </c>
      <c r="E225" s="208" t="s">
        <v>245</v>
      </c>
      <c r="F225" s="208"/>
      <c r="G225" s="174">
        <f>G226</f>
        <v>429.30000000000007</v>
      </c>
      <c r="H225" s="174">
        <f>H226</f>
        <v>429.3</v>
      </c>
      <c r="I225" s="171">
        <f t="shared" si="11"/>
        <v>99.999999999999986</v>
      </c>
    </row>
    <row r="226" spans="1:9">
      <c r="A226" s="209" t="s">
        <v>246</v>
      </c>
      <c r="B226" s="202" t="s">
        <v>76</v>
      </c>
      <c r="C226" s="205" t="s">
        <v>240</v>
      </c>
      <c r="D226" s="205" t="s">
        <v>78</v>
      </c>
      <c r="E226" s="208" t="s">
        <v>245</v>
      </c>
      <c r="F226" s="208" t="s">
        <v>247</v>
      </c>
      <c r="G226" s="174">
        <f>600+376.6-547.3</f>
        <v>429.30000000000007</v>
      </c>
      <c r="H226" s="174">
        <v>429.3</v>
      </c>
      <c r="I226" s="171">
        <f t="shared" si="11"/>
        <v>99.999999999999986</v>
      </c>
    </row>
    <row r="227" spans="1:9" ht="126">
      <c r="A227" s="200" t="s">
        <v>464</v>
      </c>
      <c r="B227" s="199" t="s">
        <v>76</v>
      </c>
      <c r="C227" s="205" t="s">
        <v>240</v>
      </c>
      <c r="D227" s="205" t="s">
        <v>78</v>
      </c>
      <c r="E227" s="208" t="s">
        <v>248</v>
      </c>
      <c r="F227" s="208"/>
      <c r="G227" s="174">
        <v>260</v>
      </c>
      <c r="H227" s="174">
        <v>0</v>
      </c>
      <c r="I227" s="171">
        <f t="shared" si="11"/>
        <v>0</v>
      </c>
    </row>
    <row r="228" spans="1:9" ht="126">
      <c r="A228" s="200" t="s">
        <v>465</v>
      </c>
      <c r="B228" s="202" t="s">
        <v>76</v>
      </c>
      <c r="C228" s="205" t="s">
        <v>240</v>
      </c>
      <c r="D228" s="205" t="s">
        <v>78</v>
      </c>
      <c r="E228" s="208" t="s">
        <v>468</v>
      </c>
      <c r="F228" s="208"/>
      <c r="G228" s="174">
        <v>260</v>
      </c>
      <c r="H228" s="174">
        <v>0</v>
      </c>
      <c r="I228" s="171">
        <f t="shared" si="11"/>
        <v>0</v>
      </c>
    </row>
    <row r="229" spans="1:9" ht="94.5">
      <c r="A229" s="209" t="s">
        <v>486</v>
      </c>
      <c r="B229" s="202" t="s">
        <v>76</v>
      </c>
      <c r="C229" s="205" t="s">
        <v>240</v>
      </c>
      <c r="D229" s="205" t="s">
        <v>78</v>
      </c>
      <c r="E229" s="208" t="s">
        <v>269</v>
      </c>
      <c r="F229" s="208"/>
      <c r="G229" s="174">
        <f>G231</f>
        <v>0</v>
      </c>
      <c r="H229" s="174">
        <v>0</v>
      </c>
      <c r="I229" s="171">
        <v>0</v>
      </c>
    </row>
    <row r="230" spans="1:9" ht="48" customHeight="1">
      <c r="A230" s="209" t="s">
        <v>487</v>
      </c>
      <c r="B230" s="202" t="s">
        <v>76</v>
      </c>
      <c r="C230" s="205" t="s">
        <v>240</v>
      </c>
      <c r="D230" s="205" t="s">
        <v>78</v>
      </c>
      <c r="E230" s="208" t="s">
        <v>469</v>
      </c>
      <c r="F230" s="208"/>
      <c r="G230" s="174">
        <f>G231</f>
        <v>0</v>
      </c>
      <c r="H230" s="174">
        <v>0</v>
      </c>
      <c r="I230" s="171">
        <v>0</v>
      </c>
    </row>
    <row r="231" spans="1:9" ht="47.25">
      <c r="A231" s="206" t="s">
        <v>87</v>
      </c>
      <c r="B231" s="205" t="s">
        <v>76</v>
      </c>
      <c r="C231" s="205" t="s">
        <v>240</v>
      </c>
      <c r="D231" s="205" t="s">
        <v>78</v>
      </c>
      <c r="E231" s="208" t="s">
        <v>469</v>
      </c>
      <c r="F231" s="208" t="s">
        <v>99</v>
      </c>
      <c r="G231" s="174">
        <f>260-260</f>
        <v>0</v>
      </c>
      <c r="H231" s="174">
        <v>0</v>
      </c>
      <c r="I231" s="171">
        <v>0</v>
      </c>
    </row>
    <row r="232" spans="1:9" ht="47.25">
      <c r="A232" s="209" t="s">
        <v>112</v>
      </c>
      <c r="B232" s="202" t="s">
        <v>76</v>
      </c>
      <c r="C232" s="205" t="s">
        <v>240</v>
      </c>
      <c r="D232" s="205" t="s">
        <v>78</v>
      </c>
      <c r="E232" s="208" t="s">
        <v>113</v>
      </c>
      <c r="F232" s="208"/>
      <c r="G232" s="174">
        <f t="shared" ref="G232:H235" si="12">G233</f>
        <v>15.2</v>
      </c>
      <c r="H232" s="174">
        <f t="shared" si="12"/>
        <v>13.2</v>
      </c>
      <c r="I232" s="171">
        <f t="shared" si="11"/>
        <v>86.842105263157904</v>
      </c>
    </row>
    <row r="233" spans="1:9">
      <c r="A233" s="209" t="s">
        <v>114</v>
      </c>
      <c r="B233" s="202" t="s">
        <v>76</v>
      </c>
      <c r="C233" s="205" t="s">
        <v>240</v>
      </c>
      <c r="D233" s="205" t="s">
        <v>78</v>
      </c>
      <c r="E233" s="208" t="s">
        <v>115</v>
      </c>
      <c r="F233" s="208"/>
      <c r="G233" s="174">
        <f t="shared" si="12"/>
        <v>15.2</v>
      </c>
      <c r="H233" s="174">
        <f t="shared" si="12"/>
        <v>13.2</v>
      </c>
      <c r="I233" s="171">
        <f t="shared" si="11"/>
        <v>86.842105263157904</v>
      </c>
    </row>
    <row r="234" spans="1:9">
      <c r="A234" s="209" t="s">
        <v>114</v>
      </c>
      <c r="B234" s="205" t="s">
        <v>76</v>
      </c>
      <c r="C234" s="205" t="s">
        <v>240</v>
      </c>
      <c r="D234" s="205" t="s">
        <v>78</v>
      </c>
      <c r="E234" s="208" t="s">
        <v>116</v>
      </c>
      <c r="F234" s="208"/>
      <c r="G234" s="174">
        <f t="shared" si="12"/>
        <v>15.2</v>
      </c>
      <c r="H234" s="174">
        <f t="shared" si="12"/>
        <v>13.2</v>
      </c>
      <c r="I234" s="171">
        <f t="shared" si="11"/>
        <v>86.842105263157904</v>
      </c>
    </row>
    <row r="235" spans="1:9" ht="47.25">
      <c r="A235" s="209" t="s">
        <v>249</v>
      </c>
      <c r="B235" s="202" t="s">
        <v>76</v>
      </c>
      <c r="C235" s="205" t="s">
        <v>240</v>
      </c>
      <c r="D235" s="205" t="s">
        <v>78</v>
      </c>
      <c r="E235" s="208" t="s">
        <v>250</v>
      </c>
      <c r="F235" s="208"/>
      <c r="G235" s="174">
        <f t="shared" si="12"/>
        <v>15.2</v>
      </c>
      <c r="H235" s="174">
        <f t="shared" si="12"/>
        <v>13.2</v>
      </c>
      <c r="I235" s="171">
        <f t="shared" si="11"/>
        <v>86.842105263157904</v>
      </c>
    </row>
    <row r="236" spans="1:9" ht="47.25">
      <c r="A236" s="206" t="s">
        <v>87</v>
      </c>
      <c r="B236" s="205" t="s">
        <v>76</v>
      </c>
      <c r="C236" s="205" t="s">
        <v>240</v>
      </c>
      <c r="D236" s="205" t="s">
        <v>78</v>
      </c>
      <c r="E236" s="208" t="s">
        <v>250</v>
      </c>
      <c r="F236" s="208" t="s">
        <v>99</v>
      </c>
      <c r="G236" s="174">
        <f>25-5-4.8</f>
        <v>15.2</v>
      </c>
      <c r="H236" s="174">
        <v>13.2</v>
      </c>
      <c r="I236" s="171">
        <f t="shared" si="11"/>
        <v>86.842105263157904</v>
      </c>
    </row>
    <row r="237" spans="1:9">
      <c r="A237" s="200" t="s">
        <v>41</v>
      </c>
      <c r="B237" s="199" t="s">
        <v>76</v>
      </c>
      <c r="C237" s="202" t="s">
        <v>240</v>
      </c>
      <c r="D237" s="202" t="s">
        <v>169</v>
      </c>
      <c r="E237" s="199"/>
      <c r="F237" s="199"/>
      <c r="G237" s="171">
        <f>G245+G242+G279+G244</f>
        <v>2165.4</v>
      </c>
      <c r="H237" s="171">
        <f>H245+H242+H279+H244</f>
        <v>2165.4</v>
      </c>
      <c r="I237" s="171">
        <f t="shared" si="11"/>
        <v>100</v>
      </c>
    </row>
    <row r="238" spans="1:9" ht="47.25">
      <c r="A238" s="209" t="s">
        <v>112</v>
      </c>
      <c r="B238" s="202" t="s">
        <v>76</v>
      </c>
      <c r="C238" s="205" t="s">
        <v>240</v>
      </c>
      <c r="D238" s="205" t="s">
        <v>169</v>
      </c>
      <c r="E238" s="208" t="s">
        <v>113</v>
      </c>
      <c r="F238" s="199"/>
      <c r="G238" s="175">
        <f>G239</f>
        <v>1965.4</v>
      </c>
      <c r="H238" s="175">
        <f>H239</f>
        <v>330</v>
      </c>
      <c r="I238" s="171">
        <f t="shared" si="11"/>
        <v>16.79047522132899</v>
      </c>
    </row>
    <row r="239" spans="1:9">
      <c r="A239" s="209" t="s">
        <v>114</v>
      </c>
      <c r="B239" s="202" t="s">
        <v>76</v>
      </c>
      <c r="C239" s="205" t="s">
        <v>240</v>
      </c>
      <c r="D239" s="205" t="s">
        <v>169</v>
      </c>
      <c r="E239" s="208" t="s">
        <v>115</v>
      </c>
      <c r="F239" s="199"/>
      <c r="G239" s="175">
        <f>G240</f>
        <v>1965.4</v>
      </c>
      <c r="H239" s="175">
        <f>H240</f>
        <v>330</v>
      </c>
      <c r="I239" s="171">
        <f t="shared" si="11"/>
        <v>16.79047522132899</v>
      </c>
    </row>
    <row r="240" spans="1:9">
      <c r="A240" s="209" t="s">
        <v>114</v>
      </c>
      <c r="B240" s="205" t="s">
        <v>76</v>
      </c>
      <c r="C240" s="205" t="s">
        <v>240</v>
      </c>
      <c r="D240" s="205" t="s">
        <v>169</v>
      </c>
      <c r="E240" s="208" t="s">
        <v>116</v>
      </c>
      <c r="F240" s="199"/>
      <c r="G240" s="175">
        <f>G242+G244</f>
        <v>1965.4</v>
      </c>
      <c r="H240" s="175">
        <f>H241</f>
        <v>330</v>
      </c>
      <c r="I240" s="171">
        <f t="shared" si="11"/>
        <v>16.79047522132899</v>
      </c>
    </row>
    <row r="241" spans="1:9" ht="123" customHeight="1">
      <c r="A241" s="209" t="s">
        <v>251</v>
      </c>
      <c r="B241" s="199" t="s">
        <v>76</v>
      </c>
      <c r="C241" s="205" t="s">
        <v>240</v>
      </c>
      <c r="D241" s="205" t="s">
        <v>169</v>
      </c>
      <c r="E241" s="208" t="s">
        <v>252</v>
      </c>
      <c r="F241" s="199"/>
      <c r="G241" s="175">
        <f>G242</f>
        <v>330</v>
      </c>
      <c r="H241" s="175">
        <f>H242</f>
        <v>330</v>
      </c>
      <c r="I241" s="171">
        <f t="shared" si="11"/>
        <v>100</v>
      </c>
    </row>
    <row r="242" spans="1:9">
      <c r="A242" s="209" t="s">
        <v>246</v>
      </c>
      <c r="B242" s="202" t="s">
        <v>76</v>
      </c>
      <c r="C242" s="205" t="s">
        <v>240</v>
      </c>
      <c r="D242" s="205" t="s">
        <v>169</v>
      </c>
      <c r="E242" s="208" t="s">
        <v>252</v>
      </c>
      <c r="F242" s="208" t="s">
        <v>247</v>
      </c>
      <c r="G242" s="175">
        <f>300+123.4-93.4</f>
        <v>330</v>
      </c>
      <c r="H242" s="175">
        <v>330</v>
      </c>
      <c r="I242" s="171">
        <f t="shared" si="11"/>
        <v>100</v>
      </c>
    </row>
    <row r="243" spans="1:9" ht="31.5">
      <c r="A243" s="209" t="s">
        <v>640</v>
      </c>
      <c r="B243" s="199" t="s">
        <v>76</v>
      </c>
      <c r="C243" s="205" t="s">
        <v>240</v>
      </c>
      <c r="D243" s="205" t="s">
        <v>169</v>
      </c>
      <c r="E243" s="208" t="s">
        <v>641</v>
      </c>
      <c r="F243" s="208"/>
      <c r="G243" s="175">
        <f>G244</f>
        <v>1635.4</v>
      </c>
      <c r="H243" s="175">
        <f>H244</f>
        <v>1635.4</v>
      </c>
      <c r="I243" s="171">
        <f t="shared" si="11"/>
        <v>100</v>
      </c>
    </row>
    <row r="244" spans="1:9" ht="47.25">
      <c r="A244" s="206" t="s">
        <v>87</v>
      </c>
      <c r="B244" s="202" t="s">
        <v>76</v>
      </c>
      <c r="C244" s="205" t="s">
        <v>240</v>
      </c>
      <c r="D244" s="205" t="s">
        <v>169</v>
      </c>
      <c r="E244" s="208" t="s">
        <v>641</v>
      </c>
      <c r="F244" s="208" t="s">
        <v>99</v>
      </c>
      <c r="G244" s="175">
        <v>1635.4</v>
      </c>
      <c r="H244" s="175">
        <v>1635.4</v>
      </c>
      <c r="I244" s="171">
        <f t="shared" si="11"/>
        <v>100</v>
      </c>
    </row>
    <row r="245" spans="1:9" ht="126">
      <c r="A245" s="200" t="s">
        <v>463</v>
      </c>
      <c r="B245" s="202" t="s">
        <v>76</v>
      </c>
      <c r="C245" s="202" t="s">
        <v>240</v>
      </c>
      <c r="D245" s="202" t="s">
        <v>169</v>
      </c>
      <c r="E245" s="199" t="s">
        <v>248</v>
      </c>
      <c r="F245" s="199"/>
      <c r="G245" s="176">
        <f>G246+G253+G263+G262</f>
        <v>200</v>
      </c>
      <c r="H245" s="176">
        <f>H246+H253+H263+H262</f>
        <v>200</v>
      </c>
      <c r="I245" s="171">
        <f t="shared" si="11"/>
        <v>100</v>
      </c>
    </row>
    <row r="246" spans="1:9" ht="31.5">
      <c r="A246" s="215" t="s">
        <v>466</v>
      </c>
      <c r="B246" s="205" t="s">
        <v>76</v>
      </c>
      <c r="C246" s="202" t="s">
        <v>240</v>
      </c>
      <c r="D246" s="202" t="s">
        <v>169</v>
      </c>
      <c r="E246" s="199" t="s">
        <v>253</v>
      </c>
      <c r="F246" s="199"/>
      <c r="G246" s="176">
        <f>G249+G252</f>
        <v>100</v>
      </c>
      <c r="H246" s="176">
        <f>H249+H252</f>
        <v>100</v>
      </c>
      <c r="I246" s="171">
        <f t="shared" si="11"/>
        <v>100</v>
      </c>
    </row>
    <row r="247" spans="1:9" ht="47.25" hidden="1">
      <c r="A247" s="214" t="s">
        <v>254</v>
      </c>
      <c r="B247" s="199" t="s">
        <v>76</v>
      </c>
      <c r="C247" s="205" t="s">
        <v>240</v>
      </c>
      <c r="D247" s="205" t="s">
        <v>169</v>
      </c>
      <c r="E247" s="208" t="s">
        <v>255</v>
      </c>
      <c r="F247" s="199"/>
      <c r="G247" s="175">
        <f>G249</f>
        <v>0</v>
      </c>
      <c r="H247" s="175"/>
      <c r="I247" s="171" t="e">
        <f t="shared" si="11"/>
        <v>#DIV/0!</v>
      </c>
    </row>
    <row r="248" spans="1:9" ht="47.25" hidden="1">
      <c r="A248" s="214" t="s">
        <v>256</v>
      </c>
      <c r="B248" s="202" t="s">
        <v>76</v>
      </c>
      <c r="C248" s="205" t="s">
        <v>240</v>
      </c>
      <c r="D248" s="205" t="s">
        <v>169</v>
      </c>
      <c r="E248" s="208" t="s">
        <v>257</v>
      </c>
      <c r="F248" s="199"/>
      <c r="G248" s="175">
        <f>G249</f>
        <v>0</v>
      </c>
      <c r="H248" s="175"/>
      <c r="I248" s="171" t="e">
        <f t="shared" si="11"/>
        <v>#DIV/0!</v>
      </c>
    </row>
    <row r="249" spans="1:9" ht="47.25" hidden="1">
      <c r="A249" s="206" t="s">
        <v>87</v>
      </c>
      <c r="B249" s="202" t="s">
        <v>76</v>
      </c>
      <c r="C249" s="205" t="s">
        <v>240</v>
      </c>
      <c r="D249" s="205" t="s">
        <v>169</v>
      </c>
      <c r="E249" s="208" t="s">
        <v>257</v>
      </c>
      <c r="F249" s="208" t="s">
        <v>99</v>
      </c>
      <c r="G249" s="175">
        <v>0</v>
      </c>
      <c r="H249" s="175"/>
      <c r="I249" s="171" t="e">
        <f t="shared" si="11"/>
        <v>#DIV/0!</v>
      </c>
    </row>
    <row r="250" spans="1:9" ht="117" customHeight="1">
      <c r="A250" s="214" t="s">
        <v>482</v>
      </c>
      <c r="B250" s="205" t="s">
        <v>76</v>
      </c>
      <c r="C250" s="205" t="s">
        <v>240</v>
      </c>
      <c r="D250" s="205" t="s">
        <v>169</v>
      </c>
      <c r="E250" s="208" t="s">
        <v>255</v>
      </c>
      <c r="F250" s="208"/>
      <c r="G250" s="175">
        <f>G251+G262</f>
        <v>200</v>
      </c>
      <c r="H250" s="175">
        <f>H251+H262</f>
        <v>200</v>
      </c>
      <c r="I250" s="171">
        <f t="shared" si="11"/>
        <v>100</v>
      </c>
    </row>
    <row r="251" spans="1:9" ht="95.25" customHeight="1">
      <c r="A251" s="214" t="s">
        <v>483</v>
      </c>
      <c r="B251" s="199" t="s">
        <v>76</v>
      </c>
      <c r="C251" s="205" t="s">
        <v>240</v>
      </c>
      <c r="D251" s="205" t="s">
        <v>169</v>
      </c>
      <c r="E251" s="208" t="s">
        <v>258</v>
      </c>
      <c r="F251" s="208"/>
      <c r="G251" s="175">
        <f>G252</f>
        <v>100</v>
      </c>
      <c r="H251" s="175">
        <f>H252</f>
        <v>100</v>
      </c>
      <c r="I251" s="171">
        <f t="shared" si="11"/>
        <v>100</v>
      </c>
    </row>
    <row r="252" spans="1:9" ht="47.25">
      <c r="A252" s="206" t="s">
        <v>87</v>
      </c>
      <c r="B252" s="202" t="s">
        <v>76</v>
      </c>
      <c r="C252" s="205" t="s">
        <v>240</v>
      </c>
      <c r="D252" s="205" t="s">
        <v>169</v>
      </c>
      <c r="E252" s="208" t="s">
        <v>258</v>
      </c>
      <c r="F252" s="208" t="s">
        <v>99</v>
      </c>
      <c r="G252" s="175">
        <v>100</v>
      </c>
      <c r="H252" s="175">
        <v>100</v>
      </c>
      <c r="I252" s="171">
        <f t="shared" si="11"/>
        <v>100</v>
      </c>
    </row>
    <row r="253" spans="1:9" ht="47.25" hidden="1">
      <c r="A253" s="215" t="s">
        <v>259</v>
      </c>
      <c r="B253" s="202" t="s">
        <v>76</v>
      </c>
      <c r="C253" s="202" t="s">
        <v>240</v>
      </c>
      <c r="D253" s="202" t="s">
        <v>169</v>
      </c>
      <c r="E253" s="199" t="s">
        <v>260</v>
      </c>
      <c r="F253" s="199"/>
      <c r="G253" s="176">
        <f>G256+G259</f>
        <v>0</v>
      </c>
      <c r="H253" s="149"/>
      <c r="I253" s="171" t="e">
        <f t="shared" si="11"/>
        <v>#DIV/0!</v>
      </c>
    </row>
    <row r="254" spans="1:9" ht="63" hidden="1">
      <c r="A254" s="214" t="s">
        <v>261</v>
      </c>
      <c r="B254" s="205" t="s">
        <v>76</v>
      </c>
      <c r="C254" s="205" t="s">
        <v>240</v>
      </c>
      <c r="D254" s="205" t="s">
        <v>169</v>
      </c>
      <c r="E254" s="208" t="s">
        <v>262</v>
      </c>
      <c r="F254" s="208"/>
      <c r="G254" s="175">
        <f>G255</f>
        <v>0</v>
      </c>
      <c r="H254" s="149"/>
      <c r="I254" s="171" t="e">
        <f t="shared" si="11"/>
        <v>#DIV/0!</v>
      </c>
    </row>
    <row r="255" spans="1:9" ht="47.25" hidden="1">
      <c r="A255" s="214" t="s">
        <v>263</v>
      </c>
      <c r="B255" s="199" t="s">
        <v>76</v>
      </c>
      <c r="C255" s="205" t="s">
        <v>240</v>
      </c>
      <c r="D255" s="205" t="s">
        <v>169</v>
      </c>
      <c r="E255" s="208" t="s">
        <v>264</v>
      </c>
      <c r="F255" s="208"/>
      <c r="G255" s="175">
        <f>G256</f>
        <v>0</v>
      </c>
      <c r="H255" s="149"/>
      <c r="I255" s="171" t="e">
        <f t="shared" si="11"/>
        <v>#DIV/0!</v>
      </c>
    </row>
    <row r="256" spans="1:9" ht="47.25" hidden="1">
      <c r="A256" s="206" t="s">
        <v>87</v>
      </c>
      <c r="B256" s="202" t="s">
        <v>76</v>
      </c>
      <c r="C256" s="205" t="s">
        <v>240</v>
      </c>
      <c r="D256" s="205" t="s">
        <v>169</v>
      </c>
      <c r="E256" s="208" t="s">
        <v>264</v>
      </c>
      <c r="F256" s="208" t="s">
        <v>99</v>
      </c>
      <c r="G256" s="175">
        <v>0</v>
      </c>
      <c r="H256" s="149"/>
      <c r="I256" s="171" t="e">
        <f t="shared" si="11"/>
        <v>#DIV/0!</v>
      </c>
    </row>
    <row r="257" spans="1:9" ht="47.25" hidden="1">
      <c r="A257" s="214" t="s">
        <v>265</v>
      </c>
      <c r="B257" s="202" t="s">
        <v>76</v>
      </c>
      <c r="C257" s="205" t="s">
        <v>240</v>
      </c>
      <c r="D257" s="205" t="s">
        <v>169</v>
      </c>
      <c r="E257" s="208" t="s">
        <v>266</v>
      </c>
      <c r="F257" s="208"/>
      <c r="G257" s="175">
        <f>G258</f>
        <v>0</v>
      </c>
      <c r="H257" s="149"/>
      <c r="I257" s="171" t="e">
        <f t="shared" si="11"/>
        <v>#DIV/0!</v>
      </c>
    </row>
    <row r="258" spans="1:9" ht="31.5" hidden="1">
      <c r="A258" s="214" t="s">
        <v>267</v>
      </c>
      <c r="B258" s="205" t="s">
        <v>76</v>
      </c>
      <c r="C258" s="205" t="s">
        <v>240</v>
      </c>
      <c r="D258" s="205" t="s">
        <v>169</v>
      </c>
      <c r="E258" s="208" t="s">
        <v>266</v>
      </c>
      <c r="F258" s="208"/>
      <c r="G258" s="175">
        <f>G259</f>
        <v>0</v>
      </c>
      <c r="H258" s="149"/>
      <c r="I258" s="171" t="e">
        <f t="shared" si="11"/>
        <v>#DIV/0!</v>
      </c>
    </row>
    <row r="259" spans="1:9" ht="47.25" hidden="1">
      <c r="A259" s="206" t="s">
        <v>87</v>
      </c>
      <c r="B259" s="199" t="s">
        <v>76</v>
      </c>
      <c r="C259" s="205" t="s">
        <v>240</v>
      </c>
      <c r="D259" s="205" t="s">
        <v>169</v>
      </c>
      <c r="E259" s="208" t="s">
        <v>266</v>
      </c>
      <c r="F259" s="208" t="s">
        <v>99</v>
      </c>
      <c r="G259" s="175">
        <v>0</v>
      </c>
      <c r="H259" s="149"/>
      <c r="I259" s="171" t="e">
        <f t="shared" si="11"/>
        <v>#DIV/0!</v>
      </c>
    </row>
    <row r="260" spans="1:9" ht="63">
      <c r="A260" s="209" t="s">
        <v>659</v>
      </c>
      <c r="B260" s="202" t="s">
        <v>76</v>
      </c>
      <c r="C260" s="205" t="s">
        <v>240</v>
      </c>
      <c r="D260" s="205" t="s">
        <v>169</v>
      </c>
      <c r="E260" s="208" t="s">
        <v>660</v>
      </c>
      <c r="F260" s="208"/>
      <c r="G260" s="175">
        <f>G261</f>
        <v>100</v>
      </c>
      <c r="H260" s="175">
        <f>H261</f>
        <v>100</v>
      </c>
      <c r="I260" s="171">
        <f t="shared" si="11"/>
        <v>100</v>
      </c>
    </row>
    <row r="261" spans="1:9" ht="53.25" customHeight="1">
      <c r="A261" s="209" t="s">
        <v>658</v>
      </c>
      <c r="B261" s="199" t="s">
        <v>76</v>
      </c>
      <c r="C261" s="205" t="s">
        <v>240</v>
      </c>
      <c r="D261" s="205" t="s">
        <v>169</v>
      </c>
      <c r="E261" s="208" t="s">
        <v>661</v>
      </c>
      <c r="F261" s="208"/>
      <c r="G261" s="175">
        <f>G262</f>
        <v>100</v>
      </c>
      <c r="H261" s="175">
        <f>H262</f>
        <v>100</v>
      </c>
      <c r="I261" s="171">
        <f t="shared" si="11"/>
        <v>100</v>
      </c>
    </row>
    <row r="262" spans="1:9" ht="47.25">
      <c r="A262" s="206" t="s">
        <v>87</v>
      </c>
      <c r="B262" s="202" t="s">
        <v>76</v>
      </c>
      <c r="C262" s="205" t="s">
        <v>240</v>
      </c>
      <c r="D262" s="205" t="s">
        <v>169</v>
      </c>
      <c r="E262" s="208" t="s">
        <v>661</v>
      </c>
      <c r="F262" s="208" t="s">
        <v>99</v>
      </c>
      <c r="G262" s="175">
        <v>100</v>
      </c>
      <c r="H262" s="175">
        <v>100</v>
      </c>
      <c r="I262" s="171">
        <f t="shared" si="11"/>
        <v>100</v>
      </c>
    </row>
    <row r="263" spans="1:9" ht="45.75" customHeight="1">
      <c r="A263" s="215" t="s">
        <v>467</v>
      </c>
      <c r="B263" s="202" t="s">
        <v>76</v>
      </c>
      <c r="C263" s="202" t="s">
        <v>240</v>
      </c>
      <c r="D263" s="202" t="s">
        <v>169</v>
      </c>
      <c r="E263" s="199" t="s">
        <v>260</v>
      </c>
      <c r="F263" s="199"/>
      <c r="G263" s="176">
        <f>G272+G275</f>
        <v>0</v>
      </c>
      <c r="H263" s="176">
        <f>H272+H275</f>
        <v>0</v>
      </c>
      <c r="I263" s="171">
        <v>0</v>
      </c>
    </row>
    <row r="264" spans="1:9" ht="63" hidden="1">
      <c r="A264" s="214" t="s">
        <v>268</v>
      </c>
      <c r="B264" s="202" t="s">
        <v>76</v>
      </c>
      <c r="C264" s="205" t="s">
        <v>240</v>
      </c>
      <c r="D264" s="205" t="s">
        <v>169</v>
      </c>
      <c r="E264" s="208" t="s">
        <v>269</v>
      </c>
      <c r="F264" s="208"/>
      <c r="G264" s="175">
        <f>G265</f>
        <v>0</v>
      </c>
      <c r="H264" s="175"/>
      <c r="I264" s="171" t="e">
        <f t="shared" si="11"/>
        <v>#DIV/0!</v>
      </c>
    </row>
    <row r="265" spans="1:9" ht="47.25" hidden="1">
      <c r="A265" s="214" t="s">
        <v>270</v>
      </c>
      <c r="B265" s="205" t="s">
        <v>76</v>
      </c>
      <c r="C265" s="202" t="s">
        <v>240</v>
      </c>
      <c r="D265" s="202" t="s">
        <v>169</v>
      </c>
      <c r="E265" s="208" t="s">
        <v>271</v>
      </c>
      <c r="F265" s="208"/>
      <c r="G265" s="175">
        <f>G266</f>
        <v>0</v>
      </c>
      <c r="H265" s="175"/>
      <c r="I265" s="171" t="e">
        <f t="shared" si="11"/>
        <v>#DIV/0!</v>
      </c>
    </row>
    <row r="266" spans="1:9" ht="47.25" hidden="1">
      <c r="A266" s="206" t="s">
        <v>87</v>
      </c>
      <c r="B266" s="199" t="s">
        <v>76</v>
      </c>
      <c r="C266" s="205" t="s">
        <v>240</v>
      </c>
      <c r="D266" s="205" t="s">
        <v>169</v>
      </c>
      <c r="E266" s="208" t="s">
        <v>271</v>
      </c>
      <c r="F266" s="208" t="s">
        <v>99</v>
      </c>
      <c r="G266" s="175">
        <v>0</v>
      </c>
      <c r="H266" s="175"/>
      <c r="I266" s="171" t="e">
        <f t="shared" si="11"/>
        <v>#DIV/0!</v>
      </c>
    </row>
    <row r="267" spans="1:9" ht="63" hidden="1">
      <c r="A267" s="214" t="s">
        <v>268</v>
      </c>
      <c r="B267" s="202" t="s">
        <v>76</v>
      </c>
      <c r="C267" s="205" t="s">
        <v>240</v>
      </c>
      <c r="D267" s="205" t="s">
        <v>169</v>
      </c>
      <c r="E267" s="208" t="s">
        <v>262</v>
      </c>
      <c r="F267" s="232"/>
      <c r="G267" s="175">
        <f>G268</f>
        <v>0</v>
      </c>
      <c r="H267" s="175"/>
      <c r="I267" s="171" t="e">
        <f t="shared" si="11"/>
        <v>#DIV/0!</v>
      </c>
    </row>
    <row r="268" spans="1:9" ht="47.25" hidden="1">
      <c r="A268" s="214" t="s">
        <v>270</v>
      </c>
      <c r="B268" s="202" t="s">
        <v>76</v>
      </c>
      <c r="C268" s="205" t="s">
        <v>240</v>
      </c>
      <c r="D268" s="205" t="s">
        <v>169</v>
      </c>
      <c r="E268" s="208" t="s">
        <v>272</v>
      </c>
      <c r="F268" s="232"/>
      <c r="G268" s="175">
        <f>G269</f>
        <v>0</v>
      </c>
      <c r="H268" s="175"/>
      <c r="I268" s="171" t="e">
        <f t="shared" si="11"/>
        <v>#DIV/0!</v>
      </c>
    </row>
    <row r="269" spans="1:9" ht="47.25" hidden="1">
      <c r="A269" s="206" t="s">
        <v>87</v>
      </c>
      <c r="B269" s="205" t="s">
        <v>76</v>
      </c>
      <c r="C269" s="205" t="s">
        <v>240</v>
      </c>
      <c r="D269" s="205" t="s">
        <v>169</v>
      </c>
      <c r="E269" s="208" t="s">
        <v>272</v>
      </c>
      <c r="F269" s="233">
        <v>240</v>
      </c>
      <c r="G269" s="175">
        <v>0</v>
      </c>
      <c r="H269" s="175"/>
      <c r="I269" s="171" t="e">
        <f t="shared" si="11"/>
        <v>#DIV/0!</v>
      </c>
    </row>
    <row r="270" spans="1:9" ht="27.75" customHeight="1">
      <c r="A270" s="214" t="s">
        <v>485</v>
      </c>
      <c r="B270" s="199" t="s">
        <v>76</v>
      </c>
      <c r="C270" s="205" t="s">
        <v>240</v>
      </c>
      <c r="D270" s="205" t="s">
        <v>169</v>
      </c>
      <c r="E270" s="208" t="s">
        <v>470</v>
      </c>
      <c r="F270" s="208"/>
      <c r="G270" s="175">
        <f>G271</f>
        <v>0</v>
      </c>
      <c r="H270" s="175">
        <f>H271</f>
        <v>0</v>
      </c>
      <c r="I270" s="171">
        <v>0</v>
      </c>
    </row>
    <row r="271" spans="1:9" ht="15.75" customHeight="1">
      <c r="A271" s="214" t="s">
        <v>484</v>
      </c>
      <c r="B271" s="202" t="s">
        <v>76</v>
      </c>
      <c r="C271" s="205" t="s">
        <v>240</v>
      </c>
      <c r="D271" s="205" t="s">
        <v>169</v>
      </c>
      <c r="E271" s="208" t="s">
        <v>470</v>
      </c>
      <c r="F271" s="208"/>
      <c r="G271" s="175">
        <f>G272</f>
        <v>0</v>
      </c>
      <c r="H271" s="175">
        <f>H272</f>
        <v>0</v>
      </c>
      <c r="I271" s="171">
        <v>0</v>
      </c>
    </row>
    <row r="272" spans="1:9" ht="47.25">
      <c r="A272" s="206" t="s">
        <v>87</v>
      </c>
      <c r="B272" s="202" t="s">
        <v>76</v>
      </c>
      <c r="C272" s="205" t="s">
        <v>240</v>
      </c>
      <c r="D272" s="205" t="s">
        <v>169</v>
      </c>
      <c r="E272" s="208" t="s">
        <v>470</v>
      </c>
      <c r="F272" s="208" t="s">
        <v>99</v>
      </c>
      <c r="G272" s="175">
        <f>99-99</f>
        <v>0</v>
      </c>
      <c r="H272" s="175">
        <v>0</v>
      </c>
      <c r="I272" s="171">
        <v>0</v>
      </c>
    </row>
    <row r="273" spans="1:9" ht="78.75">
      <c r="A273" s="209" t="s">
        <v>594</v>
      </c>
      <c r="B273" s="202" t="s">
        <v>76</v>
      </c>
      <c r="C273" s="205" t="s">
        <v>240</v>
      </c>
      <c r="D273" s="205" t="s">
        <v>169</v>
      </c>
      <c r="E273" s="208" t="s">
        <v>596</v>
      </c>
      <c r="F273" s="208"/>
      <c r="G273" s="175">
        <f>G275</f>
        <v>0</v>
      </c>
      <c r="H273" s="175">
        <f>H275</f>
        <v>0</v>
      </c>
      <c r="I273" s="171">
        <v>0</v>
      </c>
    </row>
    <row r="274" spans="1:9" ht="78.75">
      <c r="A274" s="209" t="s">
        <v>585</v>
      </c>
      <c r="B274" s="199" t="s">
        <v>76</v>
      </c>
      <c r="C274" s="205" t="s">
        <v>240</v>
      </c>
      <c r="D274" s="205" t="s">
        <v>169</v>
      </c>
      <c r="E274" s="208" t="s">
        <v>595</v>
      </c>
      <c r="F274" s="208"/>
      <c r="G274" s="175">
        <f>G275</f>
        <v>0</v>
      </c>
      <c r="H274" s="175">
        <f>H275</f>
        <v>0</v>
      </c>
      <c r="I274" s="171">
        <v>0</v>
      </c>
    </row>
    <row r="275" spans="1:9" ht="47.25">
      <c r="A275" s="206" t="s">
        <v>87</v>
      </c>
      <c r="B275" s="202" t="s">
        <v>76</v>
      </c>
      <c r="C275" s="205" t="s">
        <v>240</v>
      </c>
      <c r="D275" s="205" t="s">
        <v>169</v>
      </c>
      <c r="E275" s="208" t="s">
        <v>595</v>
      </c>
      <c r="F275" s="208" t="s">
        <v>99</v>
      </c>
      <c r="G275" s="175">
        <f>300-300</f>
        <v>0</v>
      </c>
      <c r="H275" s="175">
        <v>0</v>
      </c>
      <c r="I275" s="171">
        <v>0</v>
      </c>
    </row>
    <row r="276" spans="1:9" ht="31.5">
      <c r="A276" s="209" t="s">
        <v>599</v>
      </c>
      <c r="B276" s="199" t="s">
        <v>76</v>
      </c>
      <c r="C276" s="205" t="s">
        <v>240</v>
      </c>
      <c r="D276" s="205" t="s">
        <v>169</v>
      </c>
      <c r="E276" s="208" t="s">
        <v>601</v>
      </c>
      <c r="F276" s="208"/>
      <c r="G276" s="175">
        <f t="shared" ref="G276:H278" si="13">G277</f>
        <v>0</v>
      </c>
      <c r="H276" s="175">
        <f t="shared" si="13"/>
        <v>0</v>
      </c>
      <c r="I276" s="171">
        <v>0</v>
      </c>
    </row>
    <row r="277" spans="1:9" ht="47.25">
      <c r="A277" s="209" t="s">
        <v>600</v>
      </c>
      <c r="B277" s="202" t="s">
        <v>76</v>
      </c>
      <c r="C277" s="205" t="s">
        <v>240</v>
      </c>
      <c r="D277" s="205" t="s">
        <v>169</v>
      </c>
      <c r="E277" s="208" t="s">
        <v>602</v>
      </c>
      <c r="F277" s="208"/>
      <c r="G277" s="175">
        <f t="shared" si="13"/>
        <v>0</v>
      </c>
      <c r="H277" s="175">
        <f t="shared" si="13"/>
        <v>0</v>
      </c>
      <c r="I277" s="171">
        <v>0</v>
      </c>
    </row>
    <row r="278" spans="1:9" ht="31.5">
      <c r="A278" s="209" t="s">
        <v>598</v>
      </c>
      <c r="B278" s="199" t="s">
        <v>76</v>
      </c>
      <c r="C278" s="205" t="s">
        <v>240</v>
      </c>
      <c r="D278" s="205" t="s">
        <v>169</v>
      </c>
      <c r="E278" s="208" t="s">
        <v>597</v>
      </c>
      <c r="F278" s="208"/>
      <c r="G278" s="175">
        <f t="shared" si="13"/>
        <v>0</v>
      </c>
      <c r="H278" s="175">
        <f t="shared" si="13"/>
        <v>0</v>
      </c>
      <c r="I278" s="171">
        <v>0</v>
      </c>
    </row>
    <row r="279" spans="1:9" ht="47.25">
      <c r="A279" s="206" t="s">
        <v>87</v>
      </c>
      <c r="B279" s="202" t="s">
        <v>76</v>
      </c>
      <c r="C279" s="205" t="s">
        <v>240</v>
      </c>
      <c r="D279" s="205" t="s">
        <v>169</v>
      </c>
      <c r="E279" s="208" t="s">
        <v>597</v>
      </c>
      <c r="F279" s="208" t="s">
        <v>99</v>
      </c>
      <c r="G279" s="175">
        <f>100-100</f>
        <v>0</v>
      </c>
      <c r="H279" s="175">
        <v>0</v>
      </c>
      <c r="I279" s="171">
        <v>0</v>
      </c>
    </row>
    <row r="280" spans="1:9">
      <c r="A280" s="200" t="s">
        <v>43</v>
      </c>
      <c r="B280" s="205" t="s">
        <v>76</v>
      </c>
      <c r="C280" s="199" t="s">
        <v>240</v>
      </c>
      <c r="D280" s="199" t="s">
        <v>80</v>
      </c>
      <c r="E280" s="199"/>
      <c r="F280" s="199"/>
      <c r="G280" s="176">
        <f>G281+G295+G306+G310+G320+G330+G316+G329+G317+G336+G337</f>
        <v>12699.7</v>
      </c>
      <c r="H280" s="176">
        <f>H281+H295+H306+H310+H320+H330+H316+H329+H317+H336+H337</f>
        <v>12191.9</v>
      </c>
      <c r="I280" s="171">
        <f t="shared" ref="I280:I334" si="14">H280/G280*100</f>
        <v>96.001480349929508</v>
      </c>
    </row>
    <row r="281" spans="1:9" ht="47.25">
      <c r="A281" s="209" t="s">
        <v>112</v>
      </c>
      <c r="B281" s="199" t="s">
        <v>76</v>
      </c>
      <c r="C281" s="199" t="s">
        <v>240</v>
      </c>
      <c r="D281" s="199" t="s">
        <v>80</v>
      </c>
      <c r="E281" s="199" t="s">
        <v>113</v>
      </c>
      <c r="F281" s="199"/>
      <c r="G281" s="176">
        <f>G285+G290+G286+G288</f>
        <v>3488.7000000000003</v>
      </c>
      <c r="H281" s="176">
        <f>H285+H290+H286+H288</f>
        <v>3271.5</v>
      </c>
      <c r="I281" s="171">
        <f t="shared" si="14"/>
        <v>93.774185226588685</v>
      </c>
    </row>
    <row r="282" spans="1:9">
      <c r="A282" s="209" t="s">
        <v>114</v>
      </c>
      <c r="B282" s="202" t="s">
        <v>76</v>
      </c>
      <c r="C282" s="208" t="s">
        <v>240</v>
      </c>
      <c r="D282" s="208" t="s">
        <v>80</v>
      </c>
      <c r="E282" s="208" t="s">
        <v>115</v>
      </c>
      <c r="F282" s="199"/>
      <c r="G282" s="175">
        <f>G284</f>
        <v>2139.4</v>
      </c>
      <c r="H282" s="175">
        <f>H284</f>
        <v>2139.4</v>
      </c>
      <c r="I282" s="171">
        <f t="shared" si="14"/>
        <v>100</v>
      </c>
    </row>
    <row r="283" spans="1:9">
      <c r="A283" s="209" t="s">
        <v>114</v>
      </c>
      <c r="B283" s="202" t="s">
        <v>76</v>
      </c>
      <c r="C283" s="208" t="s">
        <v>240</v>
      </c>
      <c r="D283" s="208" t="s">
        <v>80</v>
      </c>
      <c r="E283" s="208" t="s">
        <v>127</v>
      </c>
      <c r="F283" s="199"/>
      <c r="G283" s="175">
        <f>G284</f>
        <v>2139.4</v>
      </c>
      <c r="H283" s="175">
        <f>H284</f>
        <v>2139.4</v>
      </c>
      <c r="I283" s="171">
        <f t="shared" si="14"/>
        <v>100</v>
      </c>
    </row>
    <row r="284" spans="1:9">
      <c r="A284" s="214" t="s">
        <v>273</v>
      </c>
      <c r="B284" s="205" t="s">
        <v>76</v>
      </c>
      <c r="C284" s="208" t="s">
        <v>240</v>
      </c>
      <c r="D284" s="208" t="s">
        <v>80</v>
      </c>
      <c r="E284" s="208" t="s">
        <v>274</v>
      </c>
      <c r="F284" s="208"/>
      <c r="G284" s="175">
        <f>G285</f>
        <v>2139.4</v>
      </c>
      <c r="H284" s="175">
        <f>H285</f>
        <v>2139.4</v>
      </c>
      <c r="I284" s="171">
        <f t="shared" si="14"/>
        <v>100</v>
      </c>
    </row>
    <row r="285" spans="1:9" ht="47.25">
      <c r="A285" s="206" t="s">
        <v>87</v>
      </c>
      <c r="B285" s="199" t="s">
        <v>76</v>
      </c>
      <c r="C285" s="208" t="s">
        <v>240</v>
      </c>
      <c r="D285" s="208" t="s">
        <v>80</v>
      </c>
      <c r="E285" s="208" t="s">
        <v>274</v>
      </c>
      <c r="F285" s="208" t="s">
        <v>99</v>
      </c>
      <c r="G285" s="175">
        <f>1750+89.4+150+150</f>
        <v>2139.4</v>
      </c>
      <c r="H285" s="175">
        <v>2139.4</v>
      </c>
      <c r="I285" s="171">
        <f t="shared" si="14"/>
        <v>100</v>
      </c>
    </row>
    <row r="286" spans="1:9" ht="154.5" customHeight="1">
      <c r="A286" s="206" t="s">
        <v>622</v>
      </c>
      <c r="B286" s="199" t="s">
        <v>76</v>
      </c>
      <c r="C286" s="208" t="s">
        <v>240</v>
      </c>
      <c r="D286" s="208" t="s">
        <v>80</v>
      </c>
      <c r="E286" s="208" t="s">
        <v>274</v>
      </c>
      <c r="F286" s="208" t="s">
        <v>623</v>
      </c>
      <c r="G286" s="175">
        <f>25-16.4</f>
        <v>8.6000000000000014</v>
      </c>
      <c r="H286" s="175">
        <v>8.6</v>
      </c>
      <c r="I286" s="171">
        <f t="shared" si="14"/>
        <v>99.999999999999972</v>
      </c>
    </row>
    <row r="287" spans="1:9" ht="68.25" customHeight="1">
      <c r="A287" s="206" t="s">
        <v>657</v>
      </c>
      <c r="B287" s="199" t="s">
        <v>76</v>
      </c>
      <c r="C287" s="208" t="s">
        <v>240</v>
      </c>
      <c r="D287" s="208" t="s">
        <v>80</v>
      </c>
      <c r="E287" s="208" t="s">
        <v>662</v>
      </c>
      <c r="F287" s="208"/>
      <c r="G287" s="175">
        <f>G288</f>
        <v>300</v>
      </c>
      <c r="H287" s="175">
        <f>H288</f>
        <v>300</v>
      </c>
      <c r="I287" s="171">
        <f t="shared" si="14"/>
        <v>100</v>
      </c>
    </row>
    <row r="288" spans="1:9" ht="62.25" customHeight="1">
      <c r="A288" s="206" t="s">
        <v>87</v>
      </c>
      <c r="B288" s="199" t="s">
        <v>76</v>
      </c>
      <c r="C288" s="208" t="s">
        <v>240</v>
      </c>
      <c r="D288" s="208" t="s">
        <v>80</v>
      </c>
      <c r="E288" s="208" t="s">
        <v>662</v>
      </c>
      <c r="F288" s="208" t="s">
        <v>99</v>
      </c>
      <c r="G288" s="175">
        <v>300</v>
      </c>
      <c r="H288" s="175">
        <v>300</v>
      </c>
      <c r="I288" s="171">
        <f t="shared" si="14"/>
        <v>100</v>
      </c>
    </row>
    <row r="289" spans="1:11" ht="31.5">
      <c r="A289" s="206" t="s">
        <v>275</v>
      </c>
      <c r="B289" s="202" t="s">
        <v>76</v>
      </c>
      <c r="C289" s="208" t="s">
        <v>240</v>
      </c>
      <c r="D289" s="208" t="s">
        <v>80</v>
      </c>
      <c r="E289" s="208" t="s">
        <v>276</v>
      </c>
      <c r="F289" s="208"/>
      <c r="G289" s="175">
        <f>G290</f>
        <v>1040.7</v>
      </c>
      <c r="H289" s="175">
        <f>H290</f>
        <v>823.5</v>
      </c>
      <c r="I289" s="171">
        <f t="shared" si="14"/>
        <v>79.12943211300086</v>
      </c>
    </row>
    <row r="290" spans="1:11" ht="47.25">
      <c r="A290" s="206" t="s">
        <v>87</v>
      </c>
      <c r="B290" s="202" t="s">
        <v>76</v>
      </c>
      <c r="C290" s="208" t="s">
        <v>240</v>
      </c>
      <c r="D290" s="208" t="s">
        <v>80</v>
      </c>
      <c r="E290" s="208" t="s">
        <v>276</v>
      </c>
      <c r="F290" s="208" t="s">
        <v>99</v>
      </c>
      <c r="G290" s="175">
        <f>500+358.9+200-18.2</f>
        <v>1040.7</v>
      </c>
      <c r="H290" s="175">
        <v>823.5</v>
      </c>
      <c r="I290" s="171">
        <f t="shared" si="14"/>
        <v>79.12943211300086</v>
      </c>
    </row>
    <row r="291" spans="1:11" ht="47.25">
      <c r="A291" s="213" t="s">
        <v>277</v>
      </c>
      <c r="B291" s="205" t="s">
        <v>76</v>
      </c>
      <c r="C291" s="199" t="s">
        <v>240</v>
      </c>
      <c r="D291" s="199" t="s">
        <v>80</v>
      </c>
      <c r="E291" s="199" t="s">
        <v>278</v>
      </c>
      <c r="F291" s="199"/>
      <c r="G291" s="176">
        <f>G295+G299+G302+G306+G310</f>
        <v>79.2</v>
      </c>
      <c r="H291" s="176">
        <f>H295+H299+H302+H306+H310</f>
        <v>79.2</v>
      </c>
      <c r="I291" s="171">
        <f t="shared" si="14"/>
        <v>100</v>
      </c>
      <c r="K291" s="234"/>
    </row>
    <row r="292" spans="1:11" ht="31.5">
      <c r="A292" s="215" t="s">
        <v>279</v>
      </c>
      <c r="B292" s="199" t="s">
        <v>76</v>
      </c>
      <c r="C292" s="199" t="s">
        <v>240</v>
      </c>
      <c r="D292" s="199" t="s">
        <v>80</v>
      </c>
      <c r="E292" s="199" t="s">
        <v>280</v>
      </c>
      <c r="F292" s="199"/>
      <c r="G292" s="176">
        <f>G295</f>
        <v>47.2</v>
      </c>
      <c r="H292" s="176">
        <f>H295</f>
        <v>47.2</v>
      </c>
      <c r="I292" s="171">
        <f t="shared" si="14"/>
        <v>100</v>
      </c>
    </row>
    <row r="293" spans="1:11" ht="47.25">
      <c r="A293" s="214" t="s">
        <v>281</v>
      </c>
      <c r="B293" s="202" t="s">
        <v>76</v>
      </c>
      <c r="C293" s="208" t="s">
        <v>240</v>
      </c>
      <c r="D293" s="208" t="s">
        <v>80</v>
      </c>
      <c r="E293" s="208" t="s">
        <v>282</v>
      </c>
      <c r="F293" s="208"/>
      <c r="G293" s="175">
        <f>G294</f>
        <v>47.2</v>
      </c>
      <c r="H293" s="175">
        <f>H294</f>
        <v>47.2</v>
      </c>
      <c r="I293" s="171">
        <f t="shared" si="14"/>
        <v>100</v>
      </c>
    </row>
    <row r="294" spans="1:11" ht="31.5">
      <c r="A294" s="214" t="s">
        <v>283</v>
      </c>
      <c r="B294" s="202" t="s">
        <v>76</v>
      </c>
      <c r="C294" s="208" t="s">
        <v>240</v>
      </c>
      <c r="D294" s="208" t="s">
        <v>80</v>
      </c>
      <c r="E294" s="208" t="s">
        <v>284</v>
      </c>
      <c r="F294" s="208"/>
      <c r="G294" s="175">
        <f>G295</f>
        <v>47.2</v>
      </c>
      <c r="H294" s="175">
        <f>H295</f>
        <v>47.2</v>
      </c>
      <c r="I294" s="171">
        <f t="shared" si="14"/>
        <v>100</v>
      </c>
    </row>
    <row r="295" spans="1:11" ht="47.25">
      <c r="A295" s="206" t="s">
        <v>87</v>
      </c>
      <c r="B295" s="205" t="s">
        <v>76</v>
      </c>
      <c r="C295" s="208" t="s">
        <v>240</v>
      </c>
      <c r="D295" s="208" t="s">
        <v>80</v>
      </c>
      <c r="E295" s="208" t="s">
        <v>284</v>
      </c>
      <c r="F295" s="208" t="s">
        <v>99</v>
      </c>
      <c r="G295" s="175">
        <f>300-200-52.8</f>
        <v>47.2</v>
      </c>
      <c r="H295" s="175">
        <v>47.2</v>
      </c>
      <c r="I295" s="171">
        <f t="shared" si="14"/>
        <v>100</v>
      </c>
    </row>
    <row r="296" spans="1:11" ht="47.25" hidden="1">
      <c r="A296" s="215" t="s">
        <v>285</v>
      </c>
      <c r="B296" s="199" t="s">
        <v>76</v>
      </c>
      <c r="C296" s="199" t="s">
        <v>240</v>
      </c>
      <c r="D296" s="199" t="s">
        <v>80</v>
      </c>
      <c r="E296" s="219" t="s">
        <v>286</v>
      </c>
      <c r="F296" s="219"/>
      <c r="G296" s="176">
        <f>G299+G302</f>
        <v>0</v>
      </c>
      <c r="H296" s="149"/>
      <c r="I296" s="171" t="e">
        <f t="shared" si="14"/>
        <v>#DIV/0!</v>
      </c>
    </row>
    <row r="297" spans="1:11" ht="47.25" hidden="1">
      <c r="A297" s="214" t="s">
        <v>287</v>
      </c>
      <c r="B297" s="202" t="s">
        <v>76</v>
      </c>
      <c r="C297" s="208" t="s">
        <v>240</v>
      </c>
      <c r="D297" s="208" t="s">
        <v>80</v>
      </c>
      <c r="E297" s="220" t="s">
        <v>288</v>
      </c>
      <c r="F297" s="220"/>
      <c r="G297" s="175">
        <f>G298</f>
        <v>0</v>
      </c>
      <c r="H297" s="149"/>
      <c r="I297" s="171" t="e">
        <f t="shared" si="14"/>
        <v>#DIV/0!</v>
      </c>
    </row>
    <row r="298" spans="1:11" ht="31.5" hidden="1">
      <c r="A298" s="206" t="s">
        <v>289</v>
      </c>
      <c r="B298" s="202" t="s">
        <v>76</v>
      </c>
      <c r="C298" s="208" t="s">
        <v>240</v>
      </c>
      <c r="D298" s="208" t="s">
        <v>80</v>
      </c>
      <c r="E298" s="220" t="s">
        <v>290</v>
      </c>
      <c r="F298" s="220"/>
      <c r="G298" s="175">
        <f>G299</f>
        <v>0</v>
      </c>
      <c r="H298" s="149"/>
      <c r="I298" s="171" t="e">
        <f t="shared" si="14"/>
        <v>#DIV/0!</v>
      </c>
    </row>
    <row r="299" spans="1:11" ht="47.25" hidden="1">
      <c r="A299" s="206" t="s">
        <v>87</v>
      </c>
      <c r="B299" s="205" t="s">
        <v>76</v>
      </c>
      <c r="C299" s="208" t="s">
        <v>240</v>
      </c>
      <c r="D299" s="208" t="s">
        <v>80</v>
      </c>
      <c r="E299" s="220" t="s">
        <v>290</v>
      </c>
      <c r="F299" s="220">
        <v>240</v>
      </c>
      <c r="G299" s="175">
        <v>0</v>
      </c>
      <c r="H299" s="149"/>
      <c r="I299" s="171" t="e">
        <f t="shared" si="14"/>
        <v>#DIV/0!</v>
      </c>
    </row>
    <row r="300" spans="1:11" ht="63" hidden="1">
      <c r="A300" s="214" t="s">
        <v>291</v>
      </c>
      <c r="B300" s="199" t="s">
        <v>76</v>
      </c>
      <c r="C300" s="208" t="s">
        <v>240</v>
      </c>
      <c r="D300" s="208" t="s">
        <v>80</v>
      </c>
      <c r="E300" s="220" t="s">
        <v>292</v>
      </c>
      <c r="F300" s="220"/>
      <c r="G300" s="175">
        <f>G301</f>
        <v>0</v>
      </c>
      <c r="H300" s="149"/>
      <c r="I300" s="171" t="e">
        <f t="shared" si="14"/>
        <v>#DIV/0!</v>
      </c>
    </row>
    <row r="301" spans="1:11" ht="47.25" hidden="1">
      <c r="A301" s="206" t="s">
        <v>293</v>
      </c>
      <c r="B301" s="202" t="s">
        <v>76</v>
      </c>
      <c r="C301" s="208" t="s">
        <v>240</v>
      </c>
      <c r="D301" s="208" t="s">
        <v>80</v>
      </c>
      <c r="E301" s="220" t="s">
        <v>294</v>
      </c>
      <c r="F301" s="220"/>
      <c r="G301" s="175">
        <f>G302</f>
        <v>0</v>
      </c>
      <c r="H301" s="149"/>
      <c r="I301" s="171" t="e">
        <f t="shared" si="14"/>
        <v>#DIV/0!</v>
      </c>
    </row>
    <row r="302" spans="1:11" ht="47.25" hidden="1">
      <c r="A302" s="206" t="s">
        <v>87</v>
      </c>
      <c r="B302" s="202" t="s">
        <v>76</v>
      </c>
      <c r="C302" s="208" t="s">
        <v>240</v>
      </c>
      <c r="D302" s="208" t="s">
        <v>80</v>
      </c>
      <c r="E302" s="220" t="s">
        <v>294</v>
      </c>
      <c r="F302" s="220">
        <v>240</v>
      </c>
      <c r="G302" s="175">
        <v>0</v>
      </c>
      <c r="H302" s="149"/>
      <c r="I302" s="171" t="e">
        <f t="shared" si="14"/>
        <v>#DIV/0!</v>
      </c>
    </row>
    <row r="303" spans="1:11" ht="47.25">
      <c r="A303" s="215" t="s">
        <v>285</v>
      </c>
      <c r="B303" s="199" t="s">
        <v>76</v>
      </c>
      <c r="C303" s="199" t="s">
        <v>240</v>
      </c>
      <c r="D303" s="199" t="s">
        <v>80</v>
      </c>
      <c r="E303" s="219" t="s">
        <v>286</v>
      </c>
      <c r="F303" s="219"/>
      <c r="G303" s="176">
        <f>G306+G313</f>
        <v>0</v>
      </c>
      <c r="H303" s="176">
        <f>H306+H313</f>
        <v>0</v>
      </c>
      <c r="I303" s="171">
        <v>0</v>
      </c>
    </row>
    <row r="304" spans="1:11" ht="141.75">
      <c r="A304" s="214" t="s">
        <v>461</v>
      </c>
      <c r="B304" s="208" t="s">
        <v>76</v>
      </c>
      <c r="C304" s="208" t="s">
        <v>240</v>
      </c>
      <c r="D304" s="208" t="s">
        <v>80</v>
      </c>
      <c r="E304" s="220" t="s">
        <v>288</v>
      </c>
      <c r="F304" s="220"/>
      <c r="G304" s="175">
        <f>G305</f>
        <v>0</v>
      </c>
      <c r="H304" s="175">
        <f>H305</f>
        <v>0</v>
      </c>
      <c r="I304" s="171">
        <v>0</v>
      </c>
    </row>
    <row r="305" spans="1:9" ht="141.75">
      <c r="A305" s="214" t="s">
        <v>462</v>
      </c>
      <c r="B305" s="208" t="s">
        <v>76</v>
      </c>
      <c r="C305" s="208" t="s">
        <v>240</v>
      </c>
      <c r="D305" s="208" t="s">
        <v>80</v>
      </c>
      <c r="E305" s="220" t="s">
        <v>471</v>
      </c>
      <c r="F305" s="220"/>
      <c r="G305" s="175">
        <f>G306</f>
        <v>0</v>
      </c>
      <c r="H305" s="175">
        <f>H306</f>
        <v>0</v>
      </c>
      <c r="I305" s="171">
        <v>0</v>
      </c>
    </row>
    <row r="306" spans="1:9" ht="47.25">
      <c r="A306" s="206" t="s">
        <v>87</v>
      </c>
      <c r="B306" s="208" t="s">
        <v>76</v>
      </c>
      <c r="C306" s="208" t="s">
        <v>240</v>
      </c>
      <c r="D306" s="208" t="s">
        <v>80</v>
      </c>
      <c r="E306" s="220" t="s">
        <v>471</v>
      </c>
      <c r="F306" s="220">
        <v>240</v>
      </c>
      <c r="G306" s="175">
        <f>200-200</f>
        <v>0</v>
      </c>
      <c r="H306" s="175">
        <v>0</v>
      </c>
      <c r="I306" s="171">
        <v>0</v>
      </c>
    </row>
    <row r="307" spans="1:9" ht="31.5">
      <c r="A307" s="215" t="s">
        <v>457</v>
      </c>
      <c r="B307" s="199" t="s">
        <v>76</v>
      </c>
      <c r="C307" s="199" t="s">
        <v>240</v>
      </c>
      <c r="D307" s="199" t="s">
        <v>80</v>
      </c>
      <c r="E307" s="219" t="s">
        <v>472</v>
      </c>
      <c r="F307" s="219"/>
      <c r="G307" s="176">
        <f>G310+G313</f>
        <v>32</v>
      </c>
      <c r="H307" s="176">
        <f>H310+H313</f>
        <v>32</v>
      </c>
      <c r="I307" s="171">
        <f t="shared" si="14"/>
        <v>100</v>
      </c>
    </row>
    <row r="308" spans="1:9" ht="94.5">
      <c r="A308" s="214" t="s">
        <v>459</v>
      </c>
      <c r="B308" s="208" t="s">
        <v>76</v>
      </c>
      <c r="C308" s="208" t="s">
        <v>240</v>
      </c>
      <c r="D308" s="208" t="s">
        <v>80</v>
      </c>
      <c r="E308" s="220" t="s">
        <v>473</v>
      </c>
      <c r="F308" s="220"/>
      <c r="G308" s="175">
        <f>G309</f>
        <v>32</v>
      </c>
      <c r="H308" s="175">
        <f>H309</f>
        <v>32</v>
      </c>
      <c r="I308" s="171">
        <f t="shared" si="14"/>
        <v>100</v>
      </c>
    </row>
    <row r="309" spans="1:9" ht="48" customHeight="1">
      <c r="A309" s="214" t="s">
        <v>460</v>
      </c>
      <c r="B309" s="208" t="s">
        <v>76</v>
      </c>
      <c r="C309" s="208" t="s">
        <v>240</v>
      </c>
      <c r="D309" s="208" t="s">
        <v>80</v>
      </c>
      <c r="E309" s="220" t="s">
        <v>474</v>
      </c>
      <c r="F309" s="220"/>
      <c r="G309" s="175">
        <f>G310</f>
        <v>32</v>
      </c>
      <c r="H309" s="175">
        <f>H310</f>
        <v>32</v>
      </c>
      <c r="I309" s="171">
        <f t="shared" si="14"/>
        <v>100</v>
      </c>
    </row>
    <row r="310" spans="1:9" ht="47.25">
      <c r="A310" s="206" t="s">
        <v>87</v>
      </c>
      <c r="B310" s="208" t="s">
        <v>76</v>
      </c>
      <c r="C310" s="208" t="s">
        <v>240</v>
      </c>
      <c r="D310" s="208" t="s">
        <v>80</v>
      </c>
      <c r="E310" s="220" t="s">
        <v>474</v>
      </c>
      <c r="F310" s="220">
        <v>240</v>
      </c>
      <c r="G310" s="175">
        <f>50-18</f>
        <v>32</v>
      </c>
      <c r="H310" s="175">
        <v>32</v>
      </c>
      <c r="I310" s="171">
        <f t="shared" si="14"/>
        <v>100</v>
      </c>
    </row>
    <row r="311" spans="1:9" ht="110.25">
      <c r="A311" s="213" t="s">
        <v>295</v>
      </c>
      <c r="B311" s="205" t="s">
        <v>76</v>
      </c>
      <c r="C311" s="199" t="s">
        <v>240</v>
      </c>
      <c r="D311" s="199" t="s">
        <v>80</v>
      </c>
      <c r="E311" s="219" t="s">
        <v>296</v>
      </c>
      <c r="F311" s="219"/>
      <c r="G311" s="176">
        <f>G312+G320</f>
        <v>316</v>
      </c>
      <c r="H311" s="176">
        <f>H312+H320</f>
        <v>25.4</v>
      </c>
      <c r="I311" s="171">
        <f t="shared" si="14"/>
        <v>8.037974683544304</v>
      </c>
    </row>
    <row r="312" spans="1:9" ht="130.5" customHeight="1">
      <c r="A312" s="214" t="s">
        <v>497</v>
      </c>
      <c r="B312" s="199" t="s">
        <v>76</v>
      </c>
      <c r="C312" s="208" t="s">
        <v>240</v>
      </c>
      <c r="D312" s="208" t="s">
        <v>80</v>
      </c>
      <c r="E312" s="220" t="s">
        <v>297</v>
      </c>
      <c r="F312" s="220"/>
      <c r="G312" s="175">
        <f>G315</f>
        <v>316</v>
      </c>
      <c r="H312" s="175">
        <f>H315</f>
        <v>25.4</v>
      </c>
      <c r="I312" s="171">
        <f t="shared" si="14"/>
        <v>8.037974683544304</v>
      </c>
    </row>
    <row r="313" spans="1:9" ht="31.5" hidden="1">
      <c r="A313" s="214" t="s">
        <v>298</v>
      </c>
      <c r="B313" s="202" t="s">
        <v>76</v>
      </c>
      <c r="C313" s="208" t="s">
        <v>240</v>
      </c>
      <c r="D313" s="208" t="s">
        <v>80</v>
      </c>
      <c r="E313" s="220" t="s">
        <v>299</v>
      </c>
      <c r="F313" s="220"/>
      <c r="G313" s="175">
        <f>G314</f>
        <v>0</v>
      </c>
      <c r="H313" s="175"/>
      <c r="I313" s="171" t="e">
        <f t="shared" si="14"/>
        <v>#DIV/0!</v>
      </c>
    </row>
    <row r="314" spans="1:9" ht="47.25" hidden="1">
      <c r="A314" s="206" t="s">
        <v>87</v>
      </c>
      <c r="B314" s="202" t="s">
        <v>76</v>
      </c>
      <c r="C314" s="208" t="s">
        <v>240</v>
      </c>
      <c r="D314" s="208" t="s">
        <v>80</v>
      </c>
      <c r="E314" s="220" t="s">
        <v>299</v>
      </c>
      <c r="F314" s="220">
        <v>240</v>
      </c>
      <c r="G314" s="175">
        <v>0</v>
      </c>
      <c r="H314" s="175"/>
      <c r="I314" s="171" t="e">
        <f t="shared" si="14"/>
        <v>#DIV/0!</v>
      </c>
    </row>
    <row r="315" spans="1:9" ht="109.5" customHeight="1">
      <c r="A315" s="235" t="s">
        <v>498</v>
      </c>
      <c r="B315" s="205" t="s">
        <v>76</v>
      </c>
      <c r="C315" s="208" t="s">
        <v>240</v>
      </c>
      <c r="D315" s="208" t="s">
        <v>80</v>
      </c>
      <c r="E315" s="220" t="s">
        <v>300</v>
      </c>
      <c r="F315" s="220"/>
      <c r="G315" s="175">
        <f>G316+G317</f>
        <v>316</v>
      </c>
      <c r="H315" s="175">
        <f>H316+H317</f>
        <v>25.4</v>
      </c>
      <c r="I315" s="171">
        <f t="shared" si="14"/>
        <v>8.037974683544304</v>
      </c>
    </row>
    <row r="316" spans="1:9" ht="47.25">
      <c r="A316" s="225" t="s">
        <v>87</v>
      </c>
      <c r="B316" s="199" t="s">
        <v>76</v>
      </c>
      <c r="C316" s="208" t="s">
        <v>240</v>
      </c>
      <c r="D316" s="208" t="s">
        <v>80</v>
      </c>
      <c r="E316" s="220" t="s">
        <v>300</v>
      </c>
      <c r="F316" s="220">
        <v>240</v>
      </c>
      <c r="G316" s="175">
        <f>79-11.2+27</f>
        <v>94.8</v>
      </c>
      <c r="H316" s="175">
        <v>7.6</v>
      </c>
      <c r="I316" s="171">
        <f t="shared" si="14"/>
        <v>8.0168776371308006</v>
      </c>
    </row>
    <row r="317" spans="1:9" ht="47.25" customHeight="1">
      <c r="A317" s="225" t="s">
        <v>87</v>
      </c>
      <c r="B317" s="205" t="s">
        <v>76</v>
      </c>
      <c r="C317" s="208" t="s">
        <v>240</v>
      </c>
      <c r="D317" s="208" t="s">
        <v>80</v>
      </c>
      <c r="E317" s="220" t="s">
        <v>300</v>
      </c>
      <c r="F317" s="220">
        <v>240</v>
      </c>
      <c r="G317" s="175">
        <f>247.3-26.1</f>
        <v>221.20000000000002</v>
      </c>
      <c r="H317" s="175">
        <v>17.8</v>
      </c>
      <c r="I317" s="171">
        <f t="shared" si="14"/>
        <v>8.0470162748643759</v>
      </c>
    </row>
    <row r="318" spans="1:9" ht="63" customHeight="1">
      <c r="A318" s="225" t="s">
        <v>499</v>
      </c>
      <c r="B318" s="205" t="s">
        <v>76</v>
      </c>
      <c r="C318" s="208" t="s">
        <v>240</v>
      </c>
      <c r="D318" s="208" t="s">
        <v>80</v>
      </c>
      <c r="E318" s="220" t="s">
        <v>501</v>
      </c>
      <c r="F318" s="220"/>
      <c r="G318" s="175">
        <f>G319</f>
        <v>0</v>
      </c>
      <c r="H318" s="175">
        <f>H319</f>
        <v>0</v>
      </c>
      <c r="I318" s="171">
        <v>0</v>
      </c>
    </row>
    <row r="319" spans="1:9" ht="45.75" customHeight="1">
      <c r="A319" s="235" t="s">
        <v>500</v>
      </c>
      <c r="B319" s="199" t="s">
        <v>76</v>
      </c>
      <c r="C319" s="208" t="s">
        <v>240</v>
      </c>
      <c r="D319" s="208" t="s">
        <v>80</v>
      </c>
      <c r="E319" s="220" t="s">
        <v>501</v>
      </c>
      <c r="F319" s="220"/>
      <c r="G319" s="175">
        <f>G320</f>
        <v>0</v>
      </c>
      <c r="H319" s="175">
        <f>H320</f>
        <v>0</v>
      </c>
      <c r="I319" s="171">
        <v>0</v>
      </c>
    </row>
    <row r="320" spans="1:9" ht="47.25">
      <c r="A320" s="225" t="s">
        <v>87</v>
      </c>
      <c r="B320" s="199" t="s">
        <v>76</v>
      </c>
      <c r="C320" s="208" t="s">
        <v>240</v>
      </c>
      <c r="D320" s="208" t="s">
        <v>80</v>
      </c>
      <c r="E320" s="220" t="s">
        <v>501</v>
      </c>
      <c r="F320" s="220">
        <v>240</v>
      </c>
      <c r="G320" s="175">
        <v>0</v>
      </c>
      <c r="H320" s="175">
        <v>0</v>
      </c>
      <c r="I320" s="171">
        <v>0</v>
      </c>
    </row>
    <row r="321" spans="1:9" ht="96.75" hidden="1" customHeight="1">
      <c r="A321" s="236" t="s">
        <v>213</v>
      </c>
      <c r="B321" s="202" t="s">
        <v>76</v>
      </c>
      <c r="C321" s="208" t="s">
        <v>240</v>
      </c>
      <c r="D321" s="208" t="s">
        <v>80</v>
      </c>
      <c r="E321" s="219" t="s">
        <v>214</v>
      </c>
      <c r="F321" s="219"/>
      <c r="G321" s="176">
        <f>G322</f>
        <v>0</v>
      </c>
      <c r="H321" s="149"/>
      <c r="I321" s="171" t="e">
        <f t="shared" si="14"/>
        <v>#DIV/0!</v>
      </c>
    </row>
    <row r="322" spans="1:9" ht="94.5" hidden="1" customHeight="1">
      <c r="A322" s="237" t="s">
        <v>215</v>
      </c>
      <c r="B322" s="205" t="s">
        <v>76</v>
      </c>
      <c r="C322" s="208" t="s">
        <v>240</v>
      </c>
      <c r="D322" s="208" t="s">
        <v>80</v>
      </c>
      <c r="E322" s="219" t="s">
        <v>216</v>
      </c>
      <c r="F322" s="219"/>
      <c r="G322" s="176">
        <f>G323</f>
        <v>0</v>
      </c>
      <c r="H322" s="149"/>
      <c r="I322" s="171" t="e">
        <f t="shared" si="14"/>
        <v>#DIV/0!</v>
      </c>
    </row>
    <row r="323" spans="1:9" ht="126" hidden="1">
      <c r="A323" s="225" t="s">
        <v>217</v>
      </c>
      <c r="B323" s="199" t="s">
        <v>76</v>
      </c>
      <c r="C323" s="208" t="s">
        <v>240</v>
      </c>
      <c r="D323" s="208" t="s">
        <v>80</v>
      </c>
      <c r="E323" s="220" t="s">
        <v>218</v>
      </c>
      <c r="F323" s="220"/>
      <c r="G323" s="175">
        <f>G324</f>
        <v>0</v>
      </c>
      <c r="H323" s="149"/>
      <c r="I323" s="171" t="e">
        <f t="shared" si="14"/>
        <v>#DIV/0!</v>
      </c>
    </row>
    <row r="324" spans="1:9" ht="126" hidden="1">
      <c r="A324" s="225" t="s">
        <v>219</v>
      </c>
      <c r="B324" s="202" t="s">
        <v>76</v>
      </c>
      <c r="C324" s="208" t="s">
        <v>240</v>
      </c>
      <c r="D324" s="208" t="s">
        <v>80</v>
      </c>
      <c r="E324" s="220" t="s">
        <v>220</v>
      </c>
      <c r="F324" s="220"/>
      <c r="G324" s="175">
        <f>G325</f>
        <v>0</v>
      </c>
      <c r="H324" s="149"/>
      <c r="I324" s="171" t="e">
        <f t="shared" si="14"/>
        <v>#DIV/0!</v>
      </c>
    </row>
    <row r="325" spans="1:9" ht="47.25" hidden="1">
      <c r="A325" s="225" t="s">
        <v>87</v>
      </c>
      <c r="B325" s="205" t="s">
        <v>76</v>
      </c>
      <c r="C325" s="208" t="s">
        <v>240</v>
      </c>
      <c r="D325" s="208" t="s">
        <v>80</v>
      </c>
      <c r="E325" s="220" t="s">
        <v>220</v>
      </c>
      <c r="F325" s="220">
        <v>240</v>
      </c>
      <c r="G325" s="175">
        <v>0</v>
      </c>
      <c r="H325" s="149"/>
      <c r="I325" s="171" t="e">
        <f t="shared" si="14"/>
        <v>#DIV/0!</v>
      </c>
    </row>
    <row r="326" spans="1:9" ht="189">
      <c r="A326" s="236" t="s">
        <v>447</v>
      </c>
      <c r="B326" s="202" t="s">
        <v>76</v>
      </c>
      <c r="C326" s="208" t="s">
        <v>240</v>
      </c>
      <c r="D326" s="208" t="s">
        <v>80</v>
      </c>
      <c r="E326" s="219" t="s">
        <v>448</v>
      </c>
      <c r="F326" s="219"/>
      <c r="G326" s="176">
        <f>G327</f>
        <v>1083.8</v>
      </c>
      <c r="H326" s="176">
        <f>H327</f>
        <v>1083.8</v>
      </c>
      <c r="I326" s="171">
        <f t="shared" si="14"/>
        <v>100</v>
      </c>
    </row>
    <row r="327" spans="1:9" ht="157.5">
      <c r="A327" s="206" t="s">
        <v>566</v>
      </c>
      <c r="B327" s="199" t="s">
        <v>76</v>
      </c>
      <c r="C327" s="208" t="s">
        <v>240</v>
      </c>
      <c r="D327" s="208" t="s">
        <v>80</v>
      </c>
      <c r="E327" s="220" t="s">
        <v>563</v>
      </c>
      <c r="F327" s="220"/>
      <c r="G327" s="175">
        <f>G328+G332</f>
        <v>1083.8</v>
      </c>
      <c r="H327" s="175">
        <f>H328+H332</f>
        <v>1083.8</v>
      </c>
      <c r="I327" s="171">
        <f t="shared" si="14"/>
        <v>100</v>
      </c>
    </row>
    <row r="328" spans="1:9" ht="141.75">
      <c r="A328" s="206" t="s">
        <v>567</v>
      </c>
      <c r="B328" s="202" t="s">
        <v>76</v>
      </c>
      <c r="C328" s="208" t="s">
        <v>240</v>
      </c>
      <c r="D328" s="208" t="s">
        <v>80</v>
      </c>
      <c r="E328" s="220" t="s">
        <v>564</v>
      </c>
      <c r="F328" s="220"/>
      <c r="G328" s="175">
        <f>G329+G330</f>
        <v>1083.8</v>
      </c>
      <c r="H328" s="175">
        <f>H329+H330</f>
        <v>1083.8</v>
      </c>
      <c r="I328" s="171">
        <f t="shared" si="14"/>
        <v>100</v>
      </c>
    </row>
    <row r="329" spans="1:9" ht="64.5" customHeight="1">
      <c r="A329" s="206" t="s">
        <v>452</v>
      </c>
      <c r="B329" s="202" t="s">
        <v>76</v>
      </c>
      <c r="C329" s="208" t="s">
        <v>240</v>
      </c>
      <c r="D329" s="208" t="s">
        <v>80</v>
      </c>
      <c r="E329" s="220" t="s">
        <v>564</v>
      </c>
      <c r="F329" s="220">
        <v>240</v>
      </c>
      <c r="G329" s="175">
        <v>1028.8</v>
      </c>
      <c r="H329" s="175">
        <v>1028.8</v>
      </c>
      <c r="I329" s="171">
        <f t="shared" si="14"/>
        <v>100</v>
      </c>
    </row>
    <row r="330" spans="1:9" ht="47.25">
      <c r="A330" s="206" t="s">
        <v>451</v>
      </c>
      <c r="B330" s="202" t="s">
        <v>76</v>
      </c>
      <c r="C330" s="208" t="s">
        <v>240</v>
      </c>
      <c r="D330" s="208" t="s">
        <v>80</v>
      </c>
      <c r="E330" s="220" t="s">
        <v>564</v>
      </c>
      <c r="F330" s="220">
        <v>240</v>
      </c>
      <c r="G330" s="175">
        <v>55</v>
      </c>
      <c r="H330" s="175">
        <v>55</v>
      </c>
      <c r="I330" s="171">
        <f t="shared" si="14"/>
        <v>100</v>
      </c>
    </row>
    <row r="331" spans="1:9" ht="173.25" hidden="1">
      <c r="A331" s="206" t="s">
        <v>449</v>
      </c>
      <c r="B331" s="202" t="s">
        <v>76</v>
      </c>
      <c r="C331" s="208" t="s">
        <v>240</v>
      </c>
      <c r="D331" s="208" t="s">
        <v>80</v>
      </c>
      <c r="E331" s="220" t="s">
        <v>450</v>
      </c>
      <c r="F331" s="220"/>
      <c r="G331" s="175">
        <f>G332</f>
        <v>0</v>
      </c>
      <c r="H331" s="149"/>
      <c r="I331" s="171" t="e">
        <f t="shared" si="14"/>
        <v>#DIV/0!</v>
      </c>
    </row>
    <row r="332" spans="1:9" ht="47.25" hidden="1">
      <c r="A332" s="206" t="s">
        <v>452</v>
      </c>
      <c r="B332" s="202" t="s">
        <v>76</v>
      </c>
      <c r="C332" s="208" t="s">
        <v>240</v>
      </c>
      <c r="D332" s="208" t="s">
        <v>80</v>
      </c>
      <c r="E332" s="220" t="s">
        <v>450</v>
      </c>
      <c r="F332" s="220">
        <v>240</v>
      </c>
      <c r="G332" s="175">
        <v>0</v>
      </c>
      <c r="H332" s="149"/>
      <c r="I332" s="171" t="e">
        <f t="shared" si="14"/>
        <v>#DIV/0!</v>
      </c>
    </row>
    <row r="333" spans="1:9" s="238" customFormat="1" ht="63">
      <c r="A333" s="213" t="s">
        <v>607</v>
      </c>
      <c r="B333" s="202" t="s">
        <v>76</v>
      </c>
      <c r="C333" s="199" t="s">
        <v>240</v>
      </c>
      <c r="D333" s="199" t="s">
        <v>80</v>
      </c>
      <c r="E333" s="219" t="s">
        <v>609</v>
      </c>
      <c r="F333" s="219"/>
      <c r="G333" s="176">
        <f>G334</f>
        <v>7732</v>
      </c>
      <c r="H333" s="176">
        <f>H334</f>
        <v>7732</v>
      </c>
      <c r="I333" s="171">
        <f t="shared" si="14"/>
        <v>100</v>
      </c>
    </row>
    <row r="334" spans="1:9" ht="54.75" customHeight="1">
      <c r="A334" s="206" t="s">
        <v>608</v>
      </c>
      <c r="B334" s="202" t="s">
        <v>76</v>
      </c>
      <c r="C334" s="208" t="s">
        <v>240</v>
      </c>
      <c r="D334" s="208" t="s">
        <v>80</v>
      </c>
      <c r="E334" s="220" t="s">
        <v>610</v>
      </c>
      <c r="F334" s="220"/>
      <c r="G334" s="175">
        <f>G335</f>
        <v>7732</v>
      </c>
      <c r="H334" s="175">
        <f>H335</f>
        <v>7732</v>
      </c>
      <c r="I334" s="171">
        <f t="shared" si="14"/>
        <v>100</v>
      </c>
    </row>
    <row r="335" spans="1:9" ht="52.5" customHeight="1">
      <c r="A335" s="206" t="s">
        <v>606</v>
      </c>
      <c r="B335" s="202" t="s">
        <v>76</v>
      </c>
      <c r="C335" s="208" t="s">
        <v>240</v>
      </c>
      <c r="D335" s="208" t="s">
        <v>80</v>
      </c>
      <c r="E335" s="220" t="s">
        <v>611</v>
      </c>
      <c r="F335" s="220"/>
      <c r="G335" s="175">
        <f>G336+G337</f>
        <v>7732</v>
      </c>
      <c r="H335" s="175">
        <f>H336+H337</f>
        <v>7732</v>
      </c>
      <c r="I335" s="171">
        <f t="shared" ref="I335:I398" si="15">H335/G335*100</f>
        <v>100</v>
      </c>
    </row>
    <row r="336" spans="1:9" ht="47.25">
      <c r="A336" s="206" t="s">
        <v>452</v>
      </c>
      <c r="B336" s="202" t="s">
        <v>76</v>
      </c>
      <c r="C336" s="208" t="s">
        <v>240</v>
      </c>
      <c r="D336" s="208" t="s">
        <v>80</v>
      </c>
      <c r="E336" s="220" t="s">
        <v>611</v>
      </c>
      <c r="F336" s="220" t="s">
        <v>99</v>
      </c>
      <c r="G336" s="175">
        <v>7500</v>
      </c>
      <c r="H336" s="175">
        <v>7500</v>
      </c>
      <c r="I336" s="171">
        <f t="shared" si="15"/>
        <v>100</v>
      </c>
    </row>
    <row r="337" spans="1:9" ht="47.25">
      <c r="A337" s="206" t="s">
        <v>451</v>
      </c>
      <c r="B337" s="202" t="s">
        <v>76</v>
      </c>
      <c r="C337" s="208" t="s">
        <v>240</v>
      </c>
      <c r="D337" s="208" t="s">
        <v>80</v>
      </c>
      <c r="E337" s="220" t="s">
        <v>611</v>
      </c>
      <c r="F337" s="220" t="s">
        <v>99</v>
      </c>
      <c r="G337" s="175">
        <v>232</v>
      </c>
      <c r="H337" s="175">
        <v>232</v>
      </c>
      <c r="I337" s="171">
        <f t="shared" si="15"/>
        <v>100</v>
      </c>
    </row>
    <row r="338" spans="1:9">
      <c r="A338" s="218" t="s">
        <v>301</v>
      </c>
      <c r="B338" s="202" t="s">
        <v>76</v>
      </c>
      <c r="C338" s="199" t="s">
        <v>302</v>
      </c>
      <c r="D338" s="199" t="s">
        <v>79</v>
      </c>
      <c r="E338" s="219" t="s">
        <v>139</v>
      </c>
      <c r="F338" s="220"/>
      <c r="G338" s="176">
        <f>G342</f>
        <v>50</v>
      </c>
      <c r="H338" s="176">
        <f>H342</f>
        <v>50</v>
      </c>
      <c r="I338" s="171">
        <f t="shared" si="15"/>
        <v>100</v>
      </c>
    </row>
    <row r="339" spans="1:9" ht="31.5">
      <c r="A339" s="200" t="s">
        <v>47</v>
      </c>
      <c r="B339" s="202" t="s">
        <v>76</v>
      </c>
      <c r="C339" s="208" t="s">
        <v>302</v>
      </c>
      <c r="D339" s="208" t="s">
        <v>302</v>
      </c>
      <c r="E339" s="220" t="s">
        <v>139</v>
      </c>
      <c r="F339" s="220"/>
      <c r="G339" s="175">
        <f t="shared" ref="G339:H341" si="16">G340</f>
        <v>50</v>
      </c>
      <c r="H339" s="175">
        <f t="shared" si="16"/>
        <v>50</v>
      </c>
      <c r="I339" s="171">
        <f t="shared" si="15"/>
        <v>100</v>
      </c>
    </row>
    <row r="340" spans="1:9" ht="47.25">
      <c r="A340" s="206" t="s">
        <v>560</v>
      </c>
      <c r="B340" s="205" t="s">
        <v>76</v>
      </c>
      <c r="C340" s="208" t="s">
        <v>302</v>
      </c>
      <c r="D340" s="208" t="s">
        <v>302</v>
      </c>
      <c r="E340" s="220" t="s">
        <v>143</v>
      </c>
      <c r="F340" s="220"/>
      <c r="G340" s="175">
        <f t="shared" si="16"/>
        <v>50</v>
      </c>
      <c r="H340" s="175">
        <f t="shared" si="16"/>
        <v>50</v>
      </c>
      <c r="I340" s="171">
        <f t="shared" si="15"/>
        <v>100</v>
      </c>
    </row>
    <row r="341" spans="1:9" ht="31.5">
      <c r="A341" s="206" t="s">
        <v>561</v>
      </c>
      <c r="B341" s="199" t="s">
        <v>76</v>
      </c>
      <c r="C341" s="208" t="s">
        <v>302</v>
      </c>
      <c r="D341" s="208" t="s">
        <v>302</v>
      </c>
      <c r="E341" s="220" t="s">
        <v>303</v>
      </c>
      <c r="F341" s="220"/>
      <c r="G341" s="175">
        <f t="shared" si="16"/>
        <v>50</v>
      </c>
      <c r="H341" s="175">
        <f t="shared" si="16"/>
        <v>50</v>
      </c>
      <c r="I341" s="171">
        <f t="shared" si="15"/>
        <v>100</v>
      </c>
    </row>
    <row r="342" spans="1:9" ht="47.25">
      <c r="A342" s="206" t="s">
        <v>87</v>
      </c>
      <c r="B342" s="202" t="s">
        <v>76</v>
      </c>
      <c r="C342" s="208" t="s">
        <v>302</v>
      </c>
      <c r="D342" s="208" t="s">
        <v>302</v>
      </c>
      <c r="E342" s="220" t="s">
        <v>303</v>
      </c>
      <c r="F342" s="220">
        <v>610</v>
      </c>
      <c r="G342" s="175">
        <v>50</v>
      </c>
      <c r="H342" s="175">
        <v>50</v>
      </c>
      <c r="I342" s="171">
        <f t="shared" si="15"/>
        <v>100</v>
      </c>
    </row>
    <row r="343" spans="1:9">
      <c r="A343" s="218" t="s">
        <v>304</v>
      </c>
      <c r="B343" s="202" t="s">
        <v>76</v>
      </c>
      <c r="C343" s="199" t="s">
        <v>305</v>
      </c>
      <c r="D343" s="199" t="s">
        <v>79</v>
      </c>
      <c r="E343" s="219"/>
      <c r="F343" s="219"/>
      <c r="G343" s="176">
        <f>G344</f>
        <v>6525.8</v>
      </c>
      <c r="H343" s="176">
        <f>H344</f>
        <v>5925.8</v>
      </c>
      <c r="I343" s="171">
        <f t="shared" si="15"/>
        <v>90.805724968586233</v>
      </c>
    </row>
    <row r="344" spans="1:9">
      <c r="A344" s="200" t="s">
        <v>51</v>
      </c>
      <c r="B344" s="205" t="s">
        <v>76</v>
      </c>
      <c r="C344" s="208" t="s">
        <v>305</v>
      </c>
      <c r="D344" s="208" t="s">
        <v>78</v>
      </c>
      <c r="E344" s="220"/>
      <c r="F344" s="220"/>
      <c r="G344" s="175">
        <f>G345+G365+G370+G372</f>
        <v>6525.8</v>
      </c>
      <c r="H344" s="175">
        <f>H345+H365+H370+H372</f>
        <v>5925.8</v>
      </c>
      <c r="I344" s="171">
        <f t="shared" si="15"/>
        <v>90.805724968586233</v>
      </c>
    </row>
    <row r="345" spans="1:9" ht="63">
      <c r="A345" s="213" t="s">
        <v>306</v>
      </c>
      <c r="B345" s="199" t="s">
        <v>76</v>
      </c>
      <c r="C345" s="208" t="s">
        <v>305</v>
      </c>
      <c r="D345" s="208" t="s">
        <v>78</v>
      </c>
      <c r="E345" s="220" t="s">
        <v>307</v>
      </c>
      <c r="F345" s="220"/>
      <c r="G345" s="175">
        <f>G346</f>
        <v>5763.8</v>
      </c>
      <c r="H345" s="175">
        <f>H346</f>
        <v>5763.8</v>
      </c>
      <c r="I345" s="171">
        <f t="shared" si="15"/>
        <v>100</v>
      </c>
    </row>
    <row r="346" spans="1:9" ht="47.25">
      <c r="A346" s="215" t="s">
        <v>308</v>
      </c>
      <c r="B346" s="202" t="s">
        <v>76</v>
      </c>
      <c r="C346" s="208" t="s">
        <v>305</v>
      </c>
      <c r="D346" s="208" t="s">
        <v>78</v>
      </c>
      <c r="E346" s="220" t="s">
        <v>309</v>
      </c>
      <c r="F346" s="220"/>
      <c r="G346" s="175">
        <f>G349+G355+G358+G351</f>
        <v>5763.8</v>
      </c>
      <c r="H346" s="175">
        <f>H349+H355+H358+H351</f>
        <v>5763.8</v>
      </c>
      <c r="I346" s="171">
        <f t="shared" si="15"/>
        <v>100</v>
      </c>
    </row>
    <row r="347" spans="1:9" ht="63">
      <c r="A347" s="214" t="s">
        <v>488</v>
      </c>
      <c r="B347" s="202" t="s">
        <v>76</v>
      </c>
      <c r="C347" s="208" t="s">
        <v>305</v>
      </c>
      <c r="D347" s="208" t="s">
        <v>78</v>
      </c>
      <c r="E347" s="220" t="s">
        <v>310</v>
      </c>
      <c r="F347" s="220"/>
      <c r="G347" s="175">
        <f>G348+G350</f>
        <v>4605.8</v>
      </c>
      <c r="H347" s="175">
        <f>H348+H350</f>
        <v>4605.8</v>
      </c>
      <c r="I347" s="171">
        <f t="shared" si="15"/>
        <v>100</v>
      </c>
    </row>
    <row r="348" spans="1:9" ht="47.25">
      <c r="A348" s="206" t="s">
        <v>311</v>
      </c>
      <c r="B348" s="205" t="s">
        <v>76</v>
      </c>
      <c r="C348" s="208" t="s">
        <v>305</v>
      </c>
      <c r="D348" s="208" t="s">
        <v>78</v>
      </c>
      <c r="E348" s="220" t="s">
        <v>312</v>
      </c>
      <c r="F348" s="220"/>
      <c r="G348" s="175">
        <f>G349</f>
        <v>4305.8</v>
      </c>
      <c r="H348" s="175">
        <f>H349</f>
        <v>4305.8</v>
      </c>
      <c r="I348" s="171">
        <f t="shared" si="15"/>
        <v>100</v>
      </c>
    </row>
    <row r="349" spans="1:9">
      <c r="A349" s="206" t="s">
        <v>313</v>
      </c>
      <c r="B349" s="199" t="s">
        <v>76</v>
      </c>
      <c r="C349" s="208" t="s">
        <v>305</v>
      </c>
      <c r="D349" s="208" t="s">
        <v>78</v>
      </c>
      <c r="E349" s="220" t="s">
        <v>312</v>
      </c>
      <c r="F349" s="220">
        <v>610</v>
      </c>
      <c r="G349" s="175">
        <f>5041-465+279.8-300-250</f>
        <v>4305.8</v>
      </c>
      <c r="H349" s="176">
        <v>4305.8</v>
      </c>
      <c r="I349" s="171">
        <f t="shared" si="15"/>
        <v>100</v>
      </c>
    </row>
    <row r="350" spans="1:9" ht="31.5">
      <c r="A350" s="206" t="s">
        <v>636</v>
      </c>
      <c r="B350" s="199" t="s">
        <v>76</v>
      </c>
      <c r="C350" s="208" t="s">
        <v>305</v>
      </c>
      <c r="D350" s="208" t="s">
        <v>78</v>
      </c>
      <c r="E350" s="220" t="s">
        <v>637</v>
      </c>
      <c r="F350" s="220"/>
      <c r="G350" s="175">
        <f>G351</f>
        <v>300</v>
      </c>
      <c r="H350" s="175">
        <f>H351</f>
        <v>300</v>
      </c>
      <c r="I350" s="171">
        <f t="shared" si="15"/>
        <v>100</v>
      </c>
    </row>
    <row r="351" spans="1:9">
      <c r="A351" s="206" t="s">
        <v>313</v>
      </c>
      <c r="B351" s="199" t="s">
        <v>76</v>
      </c>
      <c r="C351" s="208" t="s">
        <v>305</v>
      </c>
      <c r="D351" s="208" t="s">
        <v>78</v>
      </c>
      <c r="E351" s="220" t="s">
        <v>637</v>
      </c>
      <c r="F351" s="220">
        <v>610</v>
      </c>
      <c r="G351" s="175">
        <v>300</v>
      </c>
      <c r="H351" s="175">
        <v>300</v>
      </c>
      <c r="I351" s="171">
        <f t="shared" si="15"/>
        <v>100</v>
      </c>
    </row>
    <row r="352" spans="1:9" ht="63">
      <c r="A352" s="239" t="s">
        <v>489</v>
      </c>
      <c r="B352" s="205" t="s">
        <v>76</v>
      </c>
      <c r="C352" s="208" t="s">
        <v>305</v>
      </c>
      <c r="D352" s="208" t="s">
        <v>78</v>
      </c>
      <c r="E352" s="220" t="s">
        <v>510</v>
      </c>
      <c r="F352" s="220"/>
      <c r="G352" s="175">
        <f>G355+G358</f>
        <v>1158</v>
      </c>
      <c r="H352" s="175">
        <f>H355+H358</f>
        <v>1158</v>
      </c>
      <c r="I352" s="171">
        <f t="shared" si="15"/>
        <v>100</v>
      </c>
    </row>
    <row r="353" spans="1:9" ht="94.5">
      <c r="A353" s="206" t="s">
        <v>578</v>
      </c>
      <c r="B353" s="205" t="s">
        <v>76</v>
      </c>
      <c r="C353" s="208" t="s">
        <v>305</v>
      </c>
      <c r="D353" s="208" t="s">
        <v>78</v>
      </c>
      <c r="E353" s="220" t="s">
        <v>491</v>
      </c>
      <c r="F353" s="220"/>
      <c r="G353" s="175">
        <f>G355</f>
        <v>579</v>
      </c>
      <c r="H353" s="175">
        <f>H355</f>
        <v>579</v>
      </c>
      <c r="I353" s="171">
        <f t="shared" si="15"/>
        <v>100</v>
      </c>
    </row>
    <row r="354" spans="1:9" ht="111" customHeight="1">
      <c r="A354" s="206" t="s">
        <v>575</v>
      </c>
      <c r="B354" s="205" t="s">
        <v>76</v>
      </c>
      <c r="C354" s="208" t="s">
        <v>305</v>
      </c>
      <c r="D354" s="208" t="s">
        <v>78</v>
      </c>
      <c r="E354" s="220" t="s">
        <v>490</v>
      </c>
      <c r="F354" s="220"/>
      <c r="G354" s="175">
        <f>G355</f>
        <v>579</v>
      </c>
      <c r="H354" s="175">
        <f>H355</f>
        <v>579</v>
      </c>
      <c r="I354" s="171">
        <f t="shared" si="15"/>
        <v>100</v>
      </c>
    </row>
    <row r="355" spans="1:9">
      <c r="A355" s="206" t="s">
        <v>313</v>
      </c>
      <c r="B355" s="199" t="s">
        <v>76</v>
      </c>
      <c r="C355" s="208" t="s">
        <v>305</v>
      </c>
      <c r="D355" s="208" t="s">
        <v>78</v>
      </c>
      <c r="E355" s="220" t="s">
        <v>490</v>
      </c>
      <c r="F355" s="220">
        <v>610</v>
      </c>
      <c r="G355" s="175">
        <f>701.3-122.3</f>
        <v>579</v>
      </c>
      <c r="H355" s="175">
        <f>701.3-122.3</f>
        <v>579</v>
      </c>
      <c r="I355" s="171">
        <f t="shared" si="15"/>
        <v>100</v>
      </c>
    </row>
    <row r="356" spans="1:9" ht="94.5">
      <c r="A356" s="206" t="s">
        <v>577</v>
      </c>
      <c r="B356" s="205" t="s">
        <v>76</v>
      </c>
      <c r="C356" s="208" t="s">
        <v>305</v>
      </c>
      <c r="D356" s="208" t="s">
        <v>78</v>
      </c>
      <c r="E356" s="220" t="s">
        <v>491</v>
      </c>
      <c r="F356" s="220"/>
      <c r="G356" s="175">
        <f>G358</f>
        <v>579</v>
      </c>
      <c r="H356" s="175">
        <f>H358</f>
        <v>579</v>
      </c>
      <c r="I356" s="171">
        <f t="shared" si="15"/>
        <v>100</v>
      </c>
    </row>
    <row r="357" spans="1:9" ht="94.5">
      <c r="A357" s="206" t="s">
        <v>576</v>
      </c>
      <c r="B357" s="205" t="s">
        <v>76</v>
      </c>
      <c r="C357" s="208" t="s">
        <v>305</v>
      </c>
      <c r="D357" s="208" t="s">
        <v>78</v>
      </c>
      <c r="E357" s="220" t="s">
        <v>490</v>
      </c>
      <c r="F357" s="220"/>
      <c r="G357" s="175">
        <f>G358</f>
        <v>579</v>
      </c>
      <c r="H357" s="175">
        <f>H358</f>
        <v>579</v>
      </c>
      <c r="I357" s="171">
        <f t="shared" si="15"/>
        <v>100</v>
      </c>
    </row>
    <row r="358" spans="1:9">
      <c r="A358" s="206" t="s">
        <v>313</v>
      </c>
      <c r="B358" s="199" t="s">
        <v>76</v>
      </c>
      <c r="C358" s="208" t="s">
        <v>305</v>
      </c>
      <c r="D358" s="208" t="s">
        <v>78</v>
      </c>
      <c r="E358" s="220" t="s">
        <v>490</v>
      </c>
      <c r="F358" s="220">
        <v>610</v>
      </c>
      <c r="G358" s="175">
        <f>701.3-122.3</f>
        <v>579</v>
      </c>
      <c r="H358" s="175">
        <v>579</v>
      </c>
      <c r="I358" s="171">
        <f t="shared" si="15"/>
        <v>100</v>
      </c>
    </row>
    <row r="359" spans="1:9" ht="94.5" hidden="1">
      <c r="A359" s="214" t="s">
        <v>314</v>
      </c>
      <c r="B359" s="202" t="s">
        <v>76</v>
      </c>
      <c r="C359" s="208" t="s">
        <v>305</v>
      </c>
      <c r="D359" s="208" t="s">
        <v>78</v>
      </c>
      <c r="E359" s="220" t="s">
        <v>315</v>
      </c>
      <c r="F359" s="220"/>
      <c r="G359" s="175">
        <f>G360</f>
        <v>0</v>
      </c>
      <c r="H359" s="149"/>
      <c r="I359" s="171" t="e">
        <f t="shared" si="15"/>
        <v>#DIV/0!</v>
      </c>
    </row>
    <row r="360" spans="1:9" ht="39.75" hidden="1" customHeight="1">
      <c r="A360" s="206" t="s">
        <v>313</v>
      </c>
      <c r="B360" s="202" t="s">
        <v>76</v>
      </c>
      <c r="C360" s="208" t="s">
        <v>305</v>
      </c>
      <c r="D360" s="208" t="s">
        <v>78</v>
      </c>
      <c r="E360" s="220" t="s">
        <v>315</v>
      </c>
      <c r="F360" s="220">
        <v>610</v>
      </c>
      <c r="G360" s="175">
        <v>0</v>
      </c>
      <c r="H360" s="149"/>
      <c r="I360" s="171" t="e">
        <f t="shared" si="15"/>
        <v>#DIV/0!</v>
      </c>
    </row>
    <row r="361" spans="1:9" ht="132" customHeight="1">
      <c r="A361" s="213" t="s">
        <v>504</v>
      </c>
      <c r="B361" s="205" t="s">
        <v>76</v>
      </c>
      <c r="C361" s="208" t="s">
        <v>305</v>
      </c>
      <c r="D361" s="208" t="s">
        <v>78</v>
      </c>
      <c r="E361" s="220" t="s">
        <v>535</v>
      </c>
      <c r="F361" s="220"/>
      <c r="G361" s="175">
        <f t="shared" ref="G361:H364" si="17">G362</f>
        <v>0</v>
      </c>
      <c r="H361" s="175">
        <f t="shared" si="17"/>
        <v>0</v>
      </c>
      <c r="I361" s="171">
        <v>0</v>
      </c>
    </row>
    <row r="362" spans="1:9" ht="47.25">
      <c r="A362" s="213" t="s">
        <v>503</v>
      </c>
      <c r="B362" s="205" t="s">
        <v>76</v>
      </c>
      <c r="C362" s="208" t="s">
        <v>305</v>
      </c>
      <c r="D362" s="208" t="s">
        <v>78</v>
      </c>
      <c r="E362" s="220" t="s">
        <v>552</v>
      </c>
      <c r="F362" s="220"/>
      <c r="G362" s="175">
        <f t="shared" si="17"/>
        <v>0</v>
      </c>
      <c r="H362" s="175">
        <f t="shared" si="17"/>
        <v>0</v>
      </c>
      <c r="I362" s="171">
        <v>0</v>
      </c>
    </row>
    <row r="363" spans="1:9" ht="78.75">
      <c r="A363" s="206" t="s">
        <v>502</v>
      </c>
      <c r="B363" s="205" t="s">
        <v>76</v>
      </c>
      <c r="C363" s="208" t="s">
        <v>305</v>
      </c>
      <c r="D363" s="208" t="s">
        <v>78</v>
      </c>
      <c r="E363" s="220" t="s">
        <v>536</v>
      </c>
      <c r="F363" s="220"/>
      <c r="G363" s="175">
        <f t="shared" si="17"/>
        <v>0</v>
      </c>
      <c r="H363" s="175">
        <f t="shared" si="17"/>
        <v>0</v>
      </c>
      <c r="I363" s="171">
        <v>0</v>
      </c>
    </row>
    <row r="364" spans="1:9" ht="81.75" customHeight="1">
      <c r="A364" s="206" t="s">
        <v>505</v>
      </c>
      <c r="B364" s="205" t="s">
        <v>76</v>
      </c>
      <c r="C364" s="208" t="s">
        <v>305</v>
      </c>
      <c r="D364" s="208" t="s">
        <v>78</v>
      </c>
      <c r="E364" s="220" t="s">
        <v>553</v>
      </c>
      <c r="F364" s="220"/>
      <c r="G364" s="175">
        <f t="shared" si="17"/>
        <v>0</v>
      </c>
      <c r="H364" s="175">
        <f t="shared" si="17"/>
        <v>0</v>
      </c>
      <c r="I364" s="171">
        <v>0</v>
      </c>
    </row>
    <row r="365" spans="1:9">
      <c r="A365" s="206" t="s">
        <v>313</v>
      </c>
      <c r="B365" s="205" t="s">
        <v>76</v>
      </c>
      <c r="C365" s="208" t="s">
        <v>305</v>
      </c>
      <c r="D365" s="208" t="s">
        <v>78</v>
      </c>
      <c r="E365" s="220" t="s">
        <v>553</v>
      </c>
      <c r="F365" s="220">
        <v>610</v>
      </c>
      <c r="G365" s="175">
        <f>200-200</f>
        <v>0</v>
      </c>
      <c r="H365" s="175">
        <v>0</v>
      </c>
      <c r="I365" s="171">
        <v>0</v>
      </c>
    </row>
    <row r="366" spans="1:9" ht="47.25">
      <c r="A366" s="200" t="s">
        <v>112</v>
      </c>
      <c r="B366" s="202" t="s">
        <v>76</v>
      </c>
      <c r="C366" s="199" t="s">
        <v>305</v>
      </c>
      <c r="D366" s="199" t="s">
        <v>78</v>
      </c>
      <c r="E366" s="199" t="s">
        <v>113</v>
      </c>
      <c r="F366" s="219"/>
      <c r="G366" s="176">
        <f>G367</f>
        <v>762</v>
      </c>
      <c r="H366" s="176">
        <f>H367</f>
        <v>162</v>
      </c>
      <c r="I366" s="171">
        <f t="shared" si="15"/>
        <v>21.259842519685041</v>
      </c>
    </row>
    <row r="367" spans="1:9">
      <c r="A367" s="209" t="s">
        <v>114</v>
      </c>
      <c r="B367" s="205" t="s">
        <v>76</v>
      </c>
      <c r="C367" s="208" t="s">
        <v>305</v>
      </c>
      <c r="D367" s="208" t="s">
        <v>78</v>
      </c>
      <c r="E367" s="208" t="s">
        <v>115</v>
      </c>
      <c r="F367" s="220"/>
      <c r="G367" s="175">
        <f>G368</f>
        <v>762</v>
      </c>
      <c r="H367" s="175">
        <f>H368</f>
        <v>162</v>
      </c>
      <c r="I367" s="171">
        <f t="shared" si="15"/>
        <v>21.259842519685041</v>
      </c>
    </row>
    <row r="368" spans="1:9">
      <c r="A368" s="209" t="s">
        <v>114</v>
      </c>
      <c r="B368" s="205" t="s">
        <v>76</v>
      </c>
      <c r="C368" s="208" t="s">
        <v>305</v>
      </c>
      <c r="D368" s="208" t="s">
        <v>78</v>
      </c>
      <c r="E368" s="208" t="s">
        <v>127</v>
      </c>
      <c r="F368" s="220"/>
      <c r="G368" s="175">
        <f>162+G372</f>
        <v>762</v>
      </c>
      <c r="H368" s="175">
        <f>162+H372</f>
        <v>162</v>
      </c>
      <c r="I368" s="171">
        <f t="shared" si="15"/>
        <v>21.259842519685041</v>
      </c>
    </row>
    <row r="369" spans="1:9" ht="78.75">
      <c r="A369" s="209" t="s">
        <v>617</v>
      </c>
      <c r="B369" s="205" t="s">
        <v>76</v>
      </c>
      <c r="C369" s="208" t="s">
        <v>305</v>
      </c>
      <c r="D369" s="208" t="s">
        <v>78</v>
      </c>
      <c r="E369" s="208" t="s">
        <v>629</v>
      </c>
      <c r="F369" s="220"/>
      <c r="G369" s="175">
        <v>162</v>
      </c>
      <c r="H369" s="175">
        <v>162</v>
      </c>
      <c r="I369" s="171">
        <f t="shared" si="15"/>
        <v>100</v>
      </c>
    </row>
    <row r="370" spans="1:9">
      <c r="A370" s="206" t="s">
        <v>313</v>
      </c>
      <c r="B370" s="205" t="s">
        <v>76</v>
      </c>
      <c r="C370" s="208" t="s">
        <v>305</v>
      </c>
      <c r="D370" s="208" t="s">
        <v>78</v>
      </c>
      <c r="E370" s="208" t="s">
        <v>629</v>
      </c>
      <c r="F370" s="220">
        <v>610</v>
      </c>
      <c r="G370" s="175">
        <v>162</v>
      </c>
      <c r="H370" s="175">
        <v>162</v>
      </c>
      <c r="I370" s="171">
        <f t="shared" si="15"/>
        <v>100</v>
      </c>
    </row>
    <row r="371" spans="1:9" ht="31.5">
      <c r="A371" s="206" t="s">
        <v>654</v>
      </c>
      <c r="B371" s="205" t="s">
        <v>76</v>
      </c>
      <c r="C371" s="208" t="s">
        <v>305</v>
      </c>
      <c r="D371" s="208" t="s">
        <v>78</v>
      </c>
      <c r="E371" s="208" t="s">
        <v>653</v>
      </c>
      <c r="F371" s="220"/>
      <c r="G371" s="175">
        <f>G372</f>
        <v>600</v>
      </c>
      <c r="H371" s="175">
        <v>0</v>
      </c>
      <c r="I371" s="171">
        <f t="shared" si="15"/>
        <v>0</v>
      </c>
    </row>
    <row r="372" spans="1:9">
      <c r="A372" s="206" t="s">
        <v>313</v>
      </c>
      <c r="B372" s="205" t="s">
        <v>76</v>
      </c>
      <c r="C372" s="208" t="s">
        <v>305</v>
      </c>
      <c r="D372" s="208" t="s">
        <v>78</v>
      </c>
      <c r="E372" s="208" t="s">
        <v>653</v>
      </c>
      <c r="F372" s="220">
        <v>610</v>
      </c>
      <c r="G372" s="175">
        <v>600</v>
      </c>
      <c r="H372" s="175">
        <v>0</v>
      </c>
      <c r="I372" s="171">
        <f t="shared" si="15"/>
        <v>0</v>
      </c>
    </row>
    <row r="373" spans="1:9">
      <c r="A373" s="200" t="s">
        <v>316</v>
      </c>
      <c r="B373" s="202" t="s">
        <v>76</v>
      </c>
      <c r="C373" s="199" t="s">
        <v>176</v>
      </c>
      <c r="D373" s="199" t="s">
        <v>79</v>
      </c>
      <c r="E373" s="199"/>
      <c r="F373" s="199"/>
      <c r="G373" s="171">
        <f>G374+G386+G389</f>
        <v>2380.3000000000002</v>
      </c>
      <c r="H373" s="171">
        <f>H374+H386+H389</f>
        <v>2380.3000000000002</v>
      </c>
      <c r="I373" s="171">
        <f t="shared" si="15"/>
        <v>100</v>
      </c>
    </row>
    <row r="374" spans="1:9" ht="63">
      <c r="A374" s="213" t="s">
        <v>317</v>
      </c>
      <c r="B374" s="202" t="s">
        <v>76</v>
      </c>
      <c r="C374" s="199" t="s">
        <v>176</v>
      </c>
      <c r="D374" s="199" t="s">
        <v>78</v>
      </c>
      <c r="E374" s="199" t="s">
        <v>318</v>
      </c>
      <c r="F374" s="199"/>
      <c r="G374" s="171">
        <f>G378+G382</f>
        <v>2380.3000000000002</v>
      </c>
      <c r="H374" s="171">
        <f>H378+H382</f>
        <v>2380.3000000000002</v>
      </c>
      <c r="I374" s="171">
        <f t="shared" si="15"/>
        <v>100</v>
      </c>
    </row>
    <row r="375" spans="1:9" ht="63">
      <c r="A375" s="213" t="s">
        <v>319</v>
      </c>
      <c r="B375" s="205" t="s">
        <v>76</v>
      </c>
      <c r="C375" s="199" t="s">
        <v>176</v>
      </c>
      <c r="D375" s="199" t="s">
        <v>78</v>
      </c>
      <c r="E375" s="199" t="s">
        <v>320</v>
      </c>
      <c r="F375" s="199"/>
      <c r="G375" s="171">
        <f t="shared" ref="G375:H377" si="18">G376</f>
        <v>2380.3000000000002</v>
      </c>
      <c r="H375" s="171">
        <f t="shared" si="18"/>
        <v>2380.3000000000002</v>
      </c>
      <c r="I375" s="171">
        <f t="shared" si="15"/>
        <v>100</v>
      </c>
    </row>
    <row r="376" spans="1:9" ht="78.75">
      <c r="A376" s="214" t="s">
        <v>321</v>
      </c>
      <c r="B376" s="199" t="s">
        <v>76</v>
      </c>
      <c r="C376" s="208" t="s">
        <v>176</v>
      </c>
      <c r="D376" s="208" t="s">
        <v>78</v>
      </c>
      <c r="E376" s="208" t="s">
        <v>322</v>
      </c>
      <c r="F376" s="199"/>
      <c r="G376" s="171">
        <f t="shared" si="18"/>
        <v>2380.3000000000002</v>
      </c>
      <c r="H376" s="171">
        <f t="shared" si="18"/>
        <v>2380.3000000000002</v>
      </c>
      <c r="I376" s="171">
        <f t="shared" si="15"/>
        <v>100</v>
      </c>
    </row>
    <row r="377" spans="1:9" ht="47.25">
      <c r="A377" s="206" t="s">
        <v>323</v>
      </c>
      <c r="B377" s="202" t="s">
        <v>76</v>
      </c>
      <c r="C377" s="208" t="s">
        <v>176</v>
      </c>
      <c r="D377" s="208" t="s">
        <v>78</v>
      </c>
      <c r="E377" s="208" t="s">
        <v>324</v>
      </c>
      <c r="F377" s="199"/>
      <c r="G377" s="171">
        <f t="shared" si="18"/>
        <v>2380.3000000000002</v>
      </c>
      <c r="H377" s="171">
        <f t="shared" si="18"/>
        <v>2380.3000000000002</v>
      </c>
      <c r="I377" s="171">
        <f t="shared" si="15"/>
        <v>100</v>
      </c>
    </row>
    <row r="378" spans="1:9" ht="47.25">
      <c r="A378" s="206" t="s">
        <v>325</v>
      </c>
      <c r="B378" s="202" t="s">
        <v>76</v>
      </c>
      <c r="C378" s="208" t="s">
        <v>176</v>
      </c>
      <c r="D378" s="208" t="s">
        <v>78</v>
      </c>
      <c r="E378" s="208" t="s">
        <v>324</v>
      </c>
      <c r="F378" s="208" t="s">
        <v>326</v>
      </c>
      <c r="G378" s="171">
        <v>2380.3000000000002</v>
      </c>
      <c r="H378" s="171">
        <v>2380.3000000000002</v>
      </c>
      <c r="I378" s="171">
        <f t="shared" si="15"/>
        <v>100</v>
      </c>
    </row>
    <row r="379" spans="1:9">
      <c r="A379" s="206" t="s">
        <v>57</v>
      </c>
      <c r="B379" s="205" t="s">
        <v>76</v>
      </c>
      <c r="C379" s="208" t="s">
        <v>176</v>
      </c>
      <c r="D379" s="208" t="s">
        <v>80</v>
      </c>
      <c r="E379" s="208"/>
      <c r="F379" s="208"/>
      <c r="G379" s="171">
        <f>G383</f>
        <v>0</v>
      </c>
      <c r="H379" s="171">
        <f>H383</f>
        <v>0</v>
      </c>
      <c r="I379" s="171">
        <v>0</v>
      </c>
    </row>
    <row r="380" spans="1:9" ht="63" hidden="1">
      <c r="A380" s="214" t="s">
        <v>327</v>
      </c>
      <c r="B380" s="199" t="s">
        <v>76</v>
      </c>
      <c r="C380" s="208" t="s">
        <v>176</v>
      </c>
      <c r="D380" s="208" t="s">
        <v>80</v>
      </c>
      <c r="E380" s="208" t="s">
        <v>328</v>
      </c>
      <c r="F380" s="208"/>
      <c r="G380" s="174">
        <f>G381</f>
        <v>0</v>
      </c>
      <c r="H380" s="149"/>
      <c r="I380" s="171" t="e">
        <f t="shared" si="15"/>
        <v>#DIV/0!</v>
      </c>
    </row>
    <row r="381" spans="1:9" ht="94.5" hidden="1">
      <c r="A381" s="214" t="s">
        <v>329</v>
      </c>
      <c r="B381" s="202" t="s">
        <v>76</v>
      </c>
      <c r="C381" s="208" t="s">
        <v>176</v>
      </c>
      <c r="D381" s="208" t="s">
        <v>80</v>
      </c>
      <c r="E381" s="208" t="s">
        <v>330</v>
      </c>
      <c r="F381" s="208"/>
      <c r="G381" s="174">
        <f>G382</f>
        <v>0</v>
      </c>
      <c r="H381" s="149"/>
      <c r="I381" s="171" t="e">
        <f t="shared" si="15"/>
        <v>#DIV/0!</v>
      </c>
    </row>
    <row r="382" spans="1:9" ht="47.25" hidden="1">
      <c r="A382" s="206" t="s">
        <v>325</v>
      </c>
      <c r="B382" s="202" t="s">
        <v>76</v>
      </c>
      <c r="C382" s="208" t="s">
        <v>176</v>
      </c>
      <c r="D382" s="208" t="s">
        <v>80</v>
      </c>
      <c r="E382" s="208" t="s">
        <v>330</v>
      </c>
      <c r="F382" s="208" t="s">
        <v>326</v>
      </c>
      <c r="G382" s="174">
        <v>0</v>
      </c>
      <c r="H382" s="149"/>
      <c r="I382" s="171" t="e">
        <f t="shared" si="15"/>
        <v>#DIV/0!</v>
      </c>
    </row>
    <row r="383" spans="1:9" ht="126">
      <c r="A383" s="213" t="s">
        <v>331</v>
      </c>
      <c r="B383" s="202" t="s">
        <v>76</v>
      </c>
      <c r="C383" s="199" t="s">
        <v>176</v>
      </c>
      <c r="D383" s="199" t="s">
        <v>80</v>
      </c>
      <c r="E383" s="199" t="s">
        <v>332</v>
      </c>
      <c r="F383" s="208"/>
      <c r="G383" s="171">
        <f>G386+G389</f>
        <v>0</v>
      </c>
      <c r="H383" s="171">
        <f>H386+H389</f>
        <v>0</v>
      </c>
      <c r="I383" s="171">
        <v>0</v>
      </c>
    </row>
    <row r="384" spans="1:9" ht="31.5">
      <c r="A384" s="214" t="s">
        <v>453</v>
      </c>
      <c r="B384" s="199" t="s">
        <v>76</v>
      </c>
      <c r="C384" s="208" t="s">
        <v>176</v>
      </c>
      <c r="D384" s="208" t="s">
        <v>80</v>
      </c>
      <c r="E384" s="208" t="s">
        <v>455</v>
      </c>
      <c r="F384" s="208"/>
      <c r="G384" s="174">
        <f>G386</f>
        <v>0</v>
      </c>
      <c r="H384" s="174">
        <f>H386</f>
        <v>0</v>
      </c>
      <c r="I384" s="171">
        <v>0</v>
      </c>
    </row>
    <row r="385" spans="1:9">
      <c r="A385" s="214" t="s">
        <v>454</v>
      </c>
      <c r="B385" s="199" t="s">
        <v>76</v>
      </c>
      <c r="C385" s="208" t="s">
        <v>176</v>
      </c>
      <c r="D385" s="208" t="s">
        <v>80</v>
      </c>
      <c r="E385" s="208" t="s">
        <v>333</v>
      </c>
      <c r="F385" s="208"/>
      <c r="G385" s="174">
        <f>G386</f>
        <v>0</v>
      </c>
      <c r="H385" s="174">
        <f>H386</f>
        <v>0</v>
      </c>
      <c r="I385" s="171">
        <v>0</v>
      </c>
    </row>
    <row r="386" spans="1:9" ht="47.25">
      <c r="A386" s="214" t="s">
        <v>334</v>
      </c>
      <c r="B386" s="202" t="s">
        <v>76</v>
      </c>
      <c r="C386" s="208" t="s">
        <v>176</v>
      </c>
      <c r="D386" s="208" t="s">
        <v>80</v>
      </c>
      <c r="E386" s="208" t="s">
        <v>333</v>
      </c>
      <c r="F386" s="208" t="s">
        <v>326</v>
      </c>
      <c r="G386" s="174">
        <f>100-100</f>
        <v>0</v>
      </c>
      <c r="H386" s="174">
        <f>100-100</f>
        <v>0</v>
      </c>
      <c r="I386" s="171">
        <v>0</v>
      </c>
    </row>
    <row r="387" spans="1:9" ht="31.5">
      <c r="A387" s="214" t="s">
        <v>506</v>
      </c>
      <c r="B387" s="199" t="s">
        <v>76</v>
      </c>
      <c r="C387" s="208" t="s">
        <v>176</v>
      </c>
      <c r="D387" s="208" t="s">
        <v>80</v>
      </c>
      <c r="E387" s="208" t="s">
        <v>456</v>
      </c>
      <c r="F387" s="208"/>
      <c r="G387" s="174">
        <f>G388</f>
        <v>0</v>
      </c>
      <c r="H387" s="174">
        <f>H388</f>
        <v>0</v>
      </c>
      <c r="I387" s="171">
        <v>0</v>
      </c>
    </row>
    <row r="388" spans="1:9">
      <c r="A388" s="214" t="s">
        <v>507</v>
      </c>
      <c r="B388" s="199" t="s">
        <v>76</v>
      </c>
      <c r="C388" s="208" t="s">
        <v>176</v>
      </c>
      <c r="D388" s="208" t="s">
        <v>80</v>
      </c>
      <c r="E388" s="208" t="s">
        <v>508</v>
      </c>
      <c r="F388" s="208"/>
      <c r="G388" s="174">
        <f>G389</f>
        <v>0</v>
      </c>
      <c r="H388" s="174">
        <f>H389</f>
        <v>0</v>
      </c>
      <c r="I388" s="171">
        <v>0</v>
      </c>
    </row>
    <row r="389" spans="1:9" ht="47.25">
      <c r="A389" s="214" t="s">
        <v>334</v>
      </c>
      <c r="B389" s="202" t="s">
        <v>76</v>
      </c>
      <c r="C389" s="208" t="s">
        <v>176</v>
      </c>
      <c r="D389" s="208" t="s">
        <v>80</v>
      </c>
      <c r="E389" s="208" t="s">
        <v>508</v>
      </c>
      <c r="F389" s="208" t="s">
        <v>326</v>
      </c>
      <c r="G389" s="174">
        <f>220-220</f>
        <v>0</v>
      </c>
      <c r="H389" s="174">
        <v>0</v>
      </c>
      <c r="I389" s="171">
        <v>0</v>
      </c>
    </row>
    <row r="390" spans="1:9" ht="31.5">
      <c r="A390" s="218" t="s">
        <v>335</v>
      </c>
      <c r="B390" s="202" t="s">
        <v>76</v>
      </c>
      <c r="C390" s="199" t="s">
        <v>111</v>
      </c>
      <c r="D390" s="199" t="s">
        <v>79</v>
      </c>
      <c r="E390" s="199"/>
      <c r="F390" s="199"/>
      <c r="G390" s="171">
        <f>G391+G401</f>
        <v>586.30000000000007</v>
      </c>
      <c r="H390" s="171">
        <f>H391+H401</f>
        <v>586.29999999999995</v>
      </c>
      <c r="I390" s="171">
        <f t="shared" si="15"/>
        <v>99.999999999999972</v>
      </c>
    </row>
    <row r="391" spans="1:9">
      <c r="A391" s="200" t="s">
        <v>336</v>
      </c>
      <c r="B391" s="205" t="s">
        <v>76</v>
      </c>
      <c r="C391" s="208" t="s">
        <v>111</v>
      </c>
      <c r="D391" s="208" t="s">
        <v>78</v>
      </c>
      <c r="E391" s="199"/>
      <c r="F391" s="208"/>
      <c r="G391" s="174">
        <f>G396</f>
        <v>0</v>
      </c>
      <c r="H391" s="174">
        <f>H396</f>
        <v>0</v>
      </c>
      <c r="I391" s="171">
        <v>0</v>
      </c>
    </row>
    <row r="392" spans="1:9" ht="63">
      <c r="A392" s="213" t="s">
        <v>306</v>
      </c>
      <c r="B392" s="199" t="s">
        <v>76</v>
      </c>
      <c r="C392" s="208" t="s">
        <v>111</v>
      </c>
      <c r="D392" s="208" t="s">
        <v>78</v>
      </c>
      <c r="E392" s="220" t="s">
        <v>307</v>
      </c>
      <c r="F392" s="208"/>
      <c r="G392" s="174">
        <f>G394</f>
        <v>0</v>
      </c>
      <c r="H392" s="174">
        <f>H394</f>
        <v>0</v>
      </c>
      <c r="I392" s="171">
        <v>0</v>
      </c>
    </row>
    <row r="393" spans="1:9" ht="129" customHeight="1">
      <c r="A393" s="215" t="s">
        <v>458</v>
      </c>
      <c r="B393" s="199" t="s">
        <v>76</v>
      </c>
      <c r="C393" s="208" t="s">
        <v>111</v>
      </c>
      <c r="D393" s="208" t="s">
        <v>78</v>
      </c>
      <c r="E393" s="220" t="s">
        <v>496</v>
      </c>
      <c r="F393" s="208"/>
      <c r="G393" s="174">
        <f>G395</f>
        <v>0</v>
      </c>
      <c r="H393" s="174">
        <f>H395</f>
        <v>0</v>
      </c>
      <c r="I393" s="171">
        <v>0</v>
      </c>
    </row>
    <row r="394" spans="1:9" ht="78.75">
      <c r="A394" s="240" t="s">
        <v>493</v>
      </c>
      <c r="B394" s="202" t="s">
        <v>76</v>
      </c>
      <c r="C394" s="208" t="s">
        <v>111</v>
      </c>
      <c r="D394" s="208" t="s">
        <v>78</v>
      </c>
      <c r="E394" s="220" t="s">
        <v>495</v>
      </c>
      <c r="F394" s="208"/>
      <c r="G394" s="174">
        <f>G395</f>
        <v>0</v>
      </c>
      <c r="H394" s="174">
        <f>H395</f>
        <v>0</v>
      </c>
      <c r="I394" s="171">
        <v>0</v>
      </c>
    </row>
    <row r="395" spans="1:9" ht="33.75" customHeight="1">
      <c r="A395" s="206" t="s">
        <v>492</v>
      </c>
      <c r="B395" s="202" t="s">
        <v>76</v>
      </c>
      <c r="C395" s="208" t="s">
        <v>111</v>
      </c>
      <c r="D395" s="208" t="s">
        <v>78</v>
      </c>
      <c r="E395" s="220" t="s">
        <v>494</v>
      </c>
      <c r="F395" s="208"/>
      <c r="G395" s="174">
        <f>G396</f>
        <v>0</v>
      </c>
      <c r="H395" s="174">
        <f>H396</f>
        <v>0</v>
      </c>
      <c r="I395" s="171">
        <v>0</v>
      </c>
    </row>
    <row r="396" spans="1:9" ht="47.25">
      <c r="A396" s="206" t="s">
        <v>87</v>
      </c>
      <c r="B396" s="205" t="s">
        <v>76</v>
      </c>
      <c r="C396" s="208" t="s">
        <v>111</v>
      </c>
      <c r="D396" s="208" t="s">
        <v>78</v>
      </c>
      <c r="E396" s="220" t="s">
        <v>494</v>
      </c>
      <c r="F396" s="208" t="s">
        <v>99</v>
      </c>
      <c r="G396" s="174">
        <v>0</v>
      </c>
      <c r="H396" s="174">
        <v>0</v>
      </c>
      <c r="I396" s="171">
        <v>0</v>
      </c>
    </row>
    <row r="397" spans="1:9" ht="63">
      <c r="A397" s="213" t="s">
        <v>306</v>
      </c>
      <c r="B397" s="199" t="s">
        <v>76</v>
      </c>
      <c r="C397" s="208" t="s">
        <v>111</v>
      </c>
      <c r="D397" s="208" t="s">
        <v>78</v>
      </c>
      <c r="E397" s="220" t="s">
        <v>307</v>
      </c>
      <c r="F397" s="220"/>
      <c r="G397" s="175">
        <f t="shared" ref="G397:H400" si="19">G398</f>
        <v>586.30000000000007</v>
      </c>
      <c r="H397" s="175">
        <f t="shared" si="19"/>
        <v>586.29999999999995</v>
      </c>
      <c r="I397" s="171">
        <f t="shared" si="15"/>
        <v>99.999999999999972</v>
      </c>
    </row>
    <row r="398" spans="1:9" ht="47.25">
      <c r="A398" s="215" t="s">
        <v>337</v>
      </c>
      <c r="B398" s="202" t="s">
        <v>76</v>
      </c>
      <c r="C398" s="208" t="s">
        <v>111</v>
      </c>
      <c r="D398" s="208" t="s">
        <v>78</v>
      </c>
      <c r="E398" s="220" t="s">
        <v>309</v>
      </c>
      <c r="F398" s="220"/>
      <c r="G398" s="175">
        <f t="shared" si="19"/>
        <v>586.30000000000007</v>
      </c>
      <c r="H398" s="175">
        <f t="shared" si="19"/>
        <v>586.29999999999995</v>
      </c>
      <c r="I398" s="171">
        <f t="shared" si="15"/>
        <v>99.999999999999972</v>
      </c>
    </row>
    <row r="399" spans="1:9" ht="47.25">
      <c r="A399" s="214" t="s">
        <v>338</v>
      </c>
      <c r="B399" s="202" t="s">
        <v>76</v>
      </c>
      <c r="C399" s="208" t="s">
        <v>111</v>
      </c>
      <c r="D399" s="208" t="s">
        <v>78</v>
      </c>
      <c r="E399" s="220" t="s">
        <v>339</v>
      </c>
      <c r="F399" s="220"/>
      <c r="G399" s="175">
        <f t="shared" si="19"/>
        <v>586.30000000000007</v>
      </c>
      <c r="H399" s="175">
        <f t="shared" si="19"/>
        <v>586.29999999999995</v>
      </c>
      <c r="I399" s="171">
        <f t="shared" ref="I399:I402" si="20">H399/G399*100</f>
        <v>99.999999999999972</v>
      </c>
    </row>
    <row r="400" spans="1:9" ht="47.25">
      <c r="A400" s="206" t="s">
        <v>340</v>
      </c>
      <c r="B400" s="205" t="s">
        <v>76</v>
      </c>
      <c r="C400" s="208" t="s">
        <v>111</v>
      </c>
      <c r="D400" s="208" t="s">
        <v>78</v>
      </c>
      <c r="E400" s="220" t="s">
        <v>341</v>
      </c>
      <c r="F400" s="220"/>
      <c r="G400" s="175">
        <f t="shared" si="19"/>
        <v>586.30000000000007</v>
      </c>
      <c r="H400" s="175">
        <f t="shared" si="19"/>
        <v>586.29999999999995</v>
      </c>
      <c r="I400" s="171">
        <f t="shared" si="20"/>
        <v>99.999999999999972</v>
      </c>
    </row>
    <row r="401" spans="1:9">
      <c r="A401" s="206" t="s">
        <v>313</v>
      </c>
      <c r="B401" s="199" t="s">
        <v>76</v>
      </c>
      <c r="C401" s="208" t="s">
        <v>111</v>
      </c>
      <c r="D401" s="208" t="s">
        <v>78</v>
      </c>
      <c r="E401" s="220" t="s">
        <v>341</v>
      </c>
      <c r="F401" s="220">
        <v>610</v>
      </c>
      <c r="G401" s="175">
        <f>591.2-4.9</f>
        <v>586.30000000000007</v>
      </c>
      <c r="H401" s="175">
        <v>586.29999999999995</v>
      </c>
      <c r="I401" s="171">
        <f t="shared" si="20"/>
        <v>99.999999999999972</v>
      </c>
    </row>
    <row r="402" spans="1:9">
      <c r="A402" s="213" t="s">
        <v>342</v>
      </c>
      <c r="B402" s="199"/>
      <c r="C402" s="199"/>
      <c r="D402" s="199"/>
      <c r="E402" s="199"/>
      <c r="F402" s="199"/>
      <c r="G402" s="171">
        <f>G15</f>
        <v>37678.000000000007</v>
      </c>
      <c r="H402" s="171">
        <f>H15</f>
        <v>36063.900000000009</v>
      </c>
      <c r="I402" s="171">
        <f t="shared" si="20"/>
        <v>95.716067731832908</v>
      </c>
    </row>
    <row r="404" spans="1:9">
      <c r="G404" s="241"/>
    </row>
  </sheetData>
  <mergeCells count="19">
    <mergeCell ref="E1:I1"/>
    <mergeCell ref="E5:I5"/>
    <mergeCell ref="D2:G2"/>
    <mergeCell ref="D3:H3"/>
    <mergeCell ref="D4:H4"/>
    <mergeCell ref="A11:A12"/>
    <mergeCell ref="B11:B12"/>
    <mergeCell ref="C11:C12"/>
    <mergeCell ref="D11:D12"/>
    <mergeCell ref="E6:I6"/>
    <mergeCell ref="A7:I7"/>
    <mergeCell ref="A8:I8"/>
    <mergeCell ref="A9:I9"/>
    <mergeCell ref="A10:G10"/>
    <mergeCell ref="E11:E12"/>
    <mergeCell ref="F11:F12"/>
    <mergeCell ref="G11:G12"/>
    <mergeCell ref="H11:H12"/>
    <mergeCell ref="I11:I12"/>
  </mergeCells>
  <pageMargins left="0" right="0" top="0" bottom="0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2"/>
  <sheetViews>
    <sheetView showWhiteSpace="0" workbookViewId="0">
      <selection activeCell="B2" sqref="B2:H3"/>
    </sheetView>
  </sheetViews>
  <sheetFormatPr defaultColWidth="8.85546875" defaultRowHeight="15.75"/>
  <cols>
    <col min="1" max="1" width="51.42578125" style="39" customWidth="1"/>
    <col min="2" max="2" width="9.5703125" style="40" customWidth="1"/>
    <col min="3" max="3" width="11.7109375" style="40" customWidth="1"/>
    <col min="4" max="4" width="15.42578125" style="40" customWidth="1"/>
    <col min="5" max="5" width="12.140625" style="40" customWidth="1"/>
    <col min="6" max="6" width="12.28515625" style="40" customWidth="1"/>
    <col min="7" max="8" width="11.5703125" style="40" customWidth="1"/>
    <col min="9" max="247" width="8.85546875" style="40"/>
    <col min="248" max="248" width="62.140625" style="40" customWidth="1"/>
    <col min="249" max="250" width="8.85546875" style="40" customWidth="1"/>
    <col min="251" max="251" width="8.28515625" style="40" customWidth="1"/>
    <col min="252" max="252" width="15.28515625" style="40" customWidth="1"/>
    <col min="253" max="253" width="9.85546875" style="40" customWidth="1"/>
    <col min="254" max="254" width="16.85546875" style="40" bestFit="1" customWidth="1"/>
    <col min="255" max="503" width="8.85546875" style="40"/>
    <col min="504" max="504" width="62.140625" style="40" customWidth="1"/>
    <col min="505" max="506" width="8.85546875" style="40" customWidth="1"/>
    <col min="507" max="507" width="8.28515625" style="40" customWidth="1"/>
    <col min="508" max="508" width="15.28515625" style="40" customWidth="1"/>
    <col min="509" max="509" width="9.85546875" style="40" customWidth="1"/>
    <col min="510" max="510" width="16.85546875" style="40" bestFit="1" customWidth="1"/>
    <col min="511" max="759" width="8.85546875" style="40"/>
    <col min="760" max="760" width="62.140625" style="40" customWidth="1"/>
    <col min="761" max="762" width="8.85546875" style="40" customWidth="1"/>
    <col min="763" max="763" width="8.28515625" style="40" customWidth="1"/>
    <col min="764" max="764" width="15.28515625" style="40" customWidth="1"/>
    <col min="765" max="765" width="9.85546875" style="40" customWidth="1"/>
    <col min="766" max="766" width="16.85546875" style="40" bestFit="1" customWidth="1"/>
    <col min="767" max="1015" width="8.85546875" style="40"/>
    <col min="1016" max="1016" width="62.140625" style="40" customWidth="1"/>
    <col min="1017" max="1018" width="8.85546875" style="40" customWidth="1"/>
    <col min="1019" max="1019" width="8.28515625" style="40" customWidth="1"/>
    <col min="1020" max="1020" width="15.28515625" style="40" customWidth="1"/>
    <col min="1021" max="1021" width="9.85546875" style="40" customWidth="1"/>
    <col min="1022" max="1022" width="16.85546875" style="40" bestFit="1" customWidth="1"/>
    <col min="1023" max="1271" width="8.85546875" style="40"/>
    <col min="1272" max="1272" width="62.140625" style="40" customWidth="1"/>
    <col min="1273" max="1274" width="8.85546875" style="40" customWidth="1"/>
    <col min="1275" max="1275" width="8.28515625" style="40" customWidth="1"/>
    <col min="1276" max="1276" width="15.28515625" style="40" customWidth="1"/>
    <col min="1277" max="1277" width="9.85546875" style="40" customWidth="1"/>
    <col min="1278" max="1278" width="16.85546875" style="40" bestFit="1" customWidth="1"/>
    <col min="1279" max="1527" width="8.85546875" style="40"/>
    <col min="1528" max="1528" width="62.140625" style="40" customWidth="1"/>
    <col min="1529" max="1530" width="8.85546875" style="40" customWidth="1"/>
    <col min="1531" max="1531" width="8.28515625" style="40" customWidth="1"/>
    <col min="1532" max="1532" width="15.28515625" style="40" customWidth="1"/>
    <col min="1533" max="1533" width="9.85546875" style="40" customWidth="1"/>
    <col min="1534" max="1534" width="16.85546875" style="40" bestFit="1" customWidth="1"/>
    <col min="1535" max="1783" width="8.85546875" style="40"/>
    <col min="1784" max="1784" width="62.140625" style="40" customWidth="1"/>
    <col min="1785" max="1786" width="8.85546875" style="40" customWidth="1"/>
    <col min="1787" max="1787" width="8.28515625" style="40" customWidth="1"/>
    <col min="1788" max="1788" width="15.28515625" style="40" customWidth="1"/>
    <col min="1789" max="1789" width="9.85546875" style="40" customWidth="1"/>
    <col min="1790" max="1790" width="16.85546875" style="40" bestFit="1" customWidth="1"/>
    <col min="1791" max="2039" width="8.85546875" style="40"/>
    <col min="2040" max="2040" width="62.140625" style="40" customWidth="1"/>
    <col min="2041" max="2042" width="8.85546875" style="40" customWidth="1"/>
    <col min="2043" max="2043" width="8.28515625" style="40" customWidth="1"/>
    <col min="2044" max="2044" width="15.28515625" style="40" customWidth="1"/>
    <col min="2045" max="2045" width="9.85546875" style="40" customWidth="1"/>
    <col min="2046" max="2046" width="16.85546875" style="40" bestFit="1" customWidth="1"/>
    <col min="2047" max="2295" width="8.85546875" style="40"/>
    <col min="2296" max="2296" width="62.140625" style="40" customWidth="1"/>
    <col min="2297" max="2298" width="8.85546875" style="40" customWidth="1"/>
    <col min="2299" max="2299" width="8.28515625" style="40" customWidth="1"/>
    <col min="2300" max="2300" width="15.28515625" style="40" customWidth="1"/>
    <col min="2301" max="2301" width="9.85546875" style="40" customWidth="1"/>
    <col min="2302" max="2302" width="16.85546875" style="40" bestFit="1" customWidth="1"/>
    <col min="2303" max="2551" width="8.85546875" style="40"/>
    <col min="2552" max="2552" width="62.140625" style="40" customWidth="1"/>
    <col min="2553" max="2554" width="8.85546875" style="40" customWidth="1"/>
    <col min="2555" max="2555" width="8.28515625" style="40" customWidth="1"/>
    <col min="2556" max="2556" width="15.28515625" style="40" customWidth="1"/>
    <col min="2557" max="2557" width="9.85546875" style="40" customWidth="1"/>
    <col min="2558" max="2558" width="16.85546875" style="40" bestFit="1" customWidth="1"/>
    <col min="2559" max="2807" width="8.85546875" style="40"/>
    <col min="2808" max="2808" width="62.140625" style="40" customWidth="1"/>
    <col min="2809" max="2810" width="8.85546875" style="40" customWidth="1"/>
    <col min="2811" max="2811" width="8.28515625" style="40" customWidth="1"/>
    <col min="2812" max="2812" width="15.28515625" style="40" customWidth="1"/>
    <col min="2813" max="2813" width="9.85546875" style="40" customWidth="1"/>
    <col min="2814" max="2814" width="16.85546875" style="40" bestFit="1" customWidth="1"/>
    <col min="2815" max="3063" width="8.85546875" style="40"/>
    <col min="3064" max="3064" width="62.140625" style="40" customWidth="1"/>
    <col min="3065" max="3066" width="8.85546875" style="40" customWidth="1"/>
    <col min="3067" max="3067" width="8.28515625" style="40" customWidth="1"/>
    <col min="3068" max="3068" width="15.28515625" style="40" customWidth="1"/>
    <col min="3069" max="3069" width="9.85546875" style="40" customWidth="1"/>
    <col min="3070" max="3070" width="16.85546875" style="40" bestFit="1" customWidth="1"/>
    <col min="3071" max="3319" width="8.85546875" style="40"/>
    <col min="3320" max="3320" width="62.140625" style="40" customWidth="1"/>
    <col min="3321" max="3322" width="8.85546875" style="40" customWidth="1"/>
    <col min="3323" max="3323" width="8.28515625" style="40" customWidth="1"/>
    <col min="3324" max="3324" width="15.28515625" style="40" customWidth="1"/>
    <col min="3325" max="3325" width="9.85546875" style="40" customWidth="1"/>
    <col min="3326" max="3326" width="16.85546875" style="40" bestFit="1" customWidth="1"/>
    <col min="3327" max="3575" width="8.85546875" style="40"/>
    <col min="3576" max="3576" width="62.140625" style="40" customWidth="1"/>
    <col min="3577" max="3578" width="8.85546875" style="40" customWidth="1"/>
    <col min="3579" max="3579" width="8.28515625" style="40" customWidth="1"/>
    <col min="3580" max="3580" width="15.28515625" style="40" customWidth="1"/>
    <col min="3581" max="3581" width="9.85546875" style="40" customWidth="1"/>
    <col min="3582" max="3582" width="16.85546875" style="40" bestFit="1" customWidth="1"/>
    <col min="3583" max="3831" width="8.85546875" style="40"/>
    <col min="3832" max="3832" width="62.140625" style="40" customWidth="1"/>
    <col min="3833" max="3834" width="8.85546875" style="40" customWidth="1"/>
    <col min="3835" max="3835" width="8.28515625" style="40" customWidth="1"/>
    <col min="3836" max="3836" width="15.28515625" style="40" customWidth="1"/>
    <col min="3837" max="3837" width="9.85546875" style="40" customWidth="1"/>
    <col min="3838" max="3838" width="16.85546875" style="40" bestFit="1" customWidth="1"/>
    <col min="3839" max="4087" width="8.85546875" style="40"/>
    <col min="4088" max="4088" width="62.140625" style="40" customWidth="1"/>
    <col min="4089" max="4090" width="8.85546875" style="40" customWidth="1"/>
    <col min="4091" max="4091" width="8.28515625" style="40" customWidth="1"/>
    <col min="4092" max="4092" width="15.28515625" style="40" customWidth="1"/>
    <col min="4093" max="4093" width="9.85546875" style="40" customWidth="1"/>
    <col min="4094" max="4094" width="16.85546875" style="40" bestFit="1" customWidth="1"/>
    <col min="4095" max="4343" width="8.85546875" style="40"/>
    <col min="4344" max="4344" width="62.140625" style="40" customWidth="1"/>
    <col min="4345" max="4346" width="8.85546875" style="40" customWidth="1"/>
    <col min="4347" max="4347" width="8.28515625" style="40" customWidth="1"/>
    <col min="4348" max="4348" width="15.28515625" style="40" customWidth="1"/>
    <col min="4349" max="4349" width="9.85546875" style="40" customWidth="1"/>
    <col min="4350" max="4350" width="16.85546875" style="40" bestFit="1" customWidth="1"/>
    <col min="4351" max="4599" width="8.85546875" style="40"/>
    <col min="4600" max="4600" width="62.140625" style="40" customWidth="1"/>
    <col min="4601" max="4602" width="8.85546875" style="40" customWidth="1"/>
    <col min="4603" max="4603" width="8.28515625" style="40" customWidth="1"/>
    <col min="4604" max="4604" width="15.28515625" style="40" customWidth="1"/>
    <col min="4605" max="4605" width="9.85546875" style="40" customWidth="1"/>
    <col min="4606" max="4606" width="16.85546875" style="40" bestFit="1" customWidth="1"/>
    <col min="4607" max="4855" width="8.85546875" style="40"/>
    <col min="4856" max="4856" width="62.140625" style="40" customWidth="1"/>
    <col min="4857" max="4858" width="8.85546875" style="40" customWidth="1"/>
    <col min="4859" max="4859" width="8.28515625" style="40" customWidth="1"/>
    <col min="4860" max="4860" width="15.28515625" style="40" customWidth="1"/>
    <col min="4861" max="4861" width="9.85546875" style="40" customWidth="1"/>
    <col min="4862" max="4862" width="16.85546875" style="40" bestFit="1" customWidth="1"/>
    <col min="4863" max="5111" width="8.85546875" style="40"/>
    <col min="5112" max="5112" width="62.140625" style="40" customWidth="1"/>
    <col min="5113" max="5114" width="8.85546875" style="40" customWidth="1"/>
    <col min="5115" max="5115" width="8.28515625" style="40" customWidth="1"/>
    <col min="5116" max="5116" width="15.28515625" style="40" customWidth="1"/>
    <col min="5117" max="5117" width="9.85546875" style="40" customWidth="1"/>
    <col min="5118" max="5118" width="16.85546875" style="40" bestFit="1" customWidth="1"/>
    <col min="5119" max="5367" width="8.85546875" style="40"/>
    <col min="5368" max="5368" width="62.140625" style="40" customWidth="1"/>
    <col min="5369" max="5370" width="8.85546875" style="40" customWidth="1"/>
    <col min="5371" max="5371" width="8.28515625" style="40" customWidth="1"/>
    <col min="5372" max="5372" width="15.28515625" style="40" customWidth="1"/>
    <col min="5373" max="5373" width="9.85546875" style="40" customWidth="1"/>
    <col min="5374" max="5374" width="16.85546875" style="40" bestFit="1" customWidth="1"/>
    <col min="5375" max="5623" width="8.85546875" style="40"/>
    <col min="5624" max="5624" width="62.140625" style="40" customWidth="1"/>
    <col min="5625" max="5626" width="8.85546875" style="40" customWidth="1"/>
    <col min="5627" max="5627" width="8.28515625" style="40" customWidth="1"/>
    <col min="5628" max="5628" width="15.28515625" style="40" customWidth="1"/>
    <col min="5629" max="5629" width="9.85546875" style="40" customWidth="1"/>
    <col min="5630" max="5630" width="16.85546875" style="40" bestFit="1" customWidth="1"/>
    <col min="5631" max="5879" width="8.85546875" style="40"/>
    <col min="5880" max="5880" width="62.140625" style="40" customWidth="1"/>
    <col min="5881" max="5882" width="8.85546875" style="40" customWidth="1"/>
    <col min="5883" max="5883" width="8.28515625" style="40" customWidth="1"/>
    <col min="5884" max="5884" width="15.28515625" style="40" customWidth="1"/>
    <col min="5885" max="5885" width="9.85546875" style="40" customWidth="1"/>
    <col min="5886" max="5886" width="16.85546875" style="40" bestFit="1" customWidth="1"/>
    <col min="5887" max="6135" width="8.85546875" style="40"/>
    <col min="6136" max="6136" width="62.140625" style="40" customWidth="1"/>
    <col min="6137" max="6138" width="8.85546875" style="40" customWidth="1"/>
    <col min="6139" max="6139" width="8.28515625" style="40" customWidth="1"/>
    <col min="6140" max="6140" width="15.28515625" style="40" customWidth="1"/>
    <col min="6141" max="6141" width="9.85546875" style="40" customWidth="1"/>
    <col min="6142" max="6142" width="16.85546875" style="40" bestFit="1" customWidth="1"/>
    <col min="6143" max="6391" width="8.85546875" style="40"/>
    <col min="6392" max="6392" width="62.140625" style="40" customWidth="1"/>
    <col min="6393" max="6394" width="8.85546875" style="40" customWidth="1"/>
    <col min="6395" max="6395" width="8.28515625" style="40" customWidth="1"/>
    <col min="6396" max="6396" width="15.28515625" style="40" customWidth="1"/>
    <col min="6397" max="6397" width="9.85546875" style="40" customWidth="1"/>
    <col min="6398" max="6398" width="16.85546875" style="40" bestFit="1" customWidth="1"/>
    <col min="6399" max="6647" width="8.85546875" style="40"/>
    <col min="6648" max="6648" width="62.140625" style="40" customWidth="1"/>
    <col min="6649" max="6650" width="8.85546875" style="40" customWidth="1"/>
    <col min="6651" max="6651" width="8.28515625" style="40" customWidth="1"/>
    <col min="6652" max="6652" width="15.28515625" style="40" customWidth="1"/>
    <col min="6653" max="6653" width="9.85546875" style="40" customWidth="1"/>
    <col min="6654" max="6654" width="16.85546875" style="40" bestFit="1" customWidth="1"/>
    <col min="6655" max="6903" width="8.85546875" style="40"/>
    <col min="6904" max="6904" width="62.140625" style="40" customWidth="1"/>
    <col min="6905" max="6906" width="8.85546875" style="40" customWidth="1"/>
    <col min="6907" max="6907" width="8.28515625" style="40" customWidth="1"/>
    <col min="6908" max="6908" width="15.28515625" style="40" customWidth="1"/>
    <col min="6909" max="6909" width="9.85546875" style="40" customWidth="1"/>
    <col min="6910" max="6910" width="16.85546875" style="40" bestFit="1" customWidth="1"/>
    <col min="6911" max="7159" width="8.85546875" style="40"/>
    <col min="7160" max="7160" width="62.140625" style="40" customWidth="1"/>
    <col min="7161" max="7162" width="8.85546875" style="40" customWidth="1"/>
    <col min="7163" max="7163" width="8.28515625" style="40" customWidth="1"/>
    <col min="7164" max="7164" width="15.28515625" style="40" customWidth="1"/>
    <col min="7165" max="7165" width="9.85546875" style="40" customWidth="1"/>
    <col min="7166" max="7166" width="16.85546875" style="40" bestFit="1" customWidth="1"/>
    <col min="7167" max="7415" width="8.85546875" style="40"/>
    <col min="7416" max="7416" width="62.140625" style="40" customWidth="1"/>
    <col min="7417" max="7418" width="8.85546875" style="40" customWidth="1"/>
    <col min="7419" max="7419" width="8.28515625" style="40" customWidth="1"/>
    <col min="7420" max="7420" width="15.28515625" style="40" customWidth="1"/>
    <col min="7421" max="7421" width="9.85546875" style="40" customWidth="1"/>
    <col min="7422" max="7422" width="16.85546875" style="40" bestFit="1" customWidth="1"/>
    <col min="7423" max="7671" width="8.85546875" style="40"/>
    <col min="7672" max="7672" width="62.140625" style="40" customWidth="1"/>
    <col min="7673" max="7674" width="8.85546875" style="40" customWidth="1"/>
    <col min="7675" max="7675" width="8.28515625" style="40" customWidth="1"/>
    <col min="7676" max="7676" width="15.28515625" style="40" customWidth="1"/>
    <col min="7677" max="7677" width="9.85546875" style="40" customWidth="1"/>
    <col min="7678" max="7678" width="16.85546875" style="40" bestFit="1" customWidth="1"/>
    <col min="7679" max="7927" width="8.85546875" style="40"/>
    <col min="7928" max="7928" width="62.140625" style="40" customWidth="1"/>
    <col min="7929" max="7930" width="8.85546875" style="40" customWidth="1"/>
    <col min="7931" max="7931" width="8.28515625" style="40" customWidth="1"/>
    <col min="7932" max="7932" width="15.28515625" style="40" customWidth="1"/>
    <col min="7933" max="7933" width="9.85546875" style="40" customWidth="1"/>
    <col min="7934" max="7934" width="16.85546875" style="40" bestFit="1" customWidth="1"/>
    <col min="7935" max="8183" width="8.85546875" style="40"/>
    <col min="8184" max="8184" width="62.140625" style="40" customWidth="1"/>
    <col min="8185" max="8186" width="8.85546875" style="40" customWidth="1"/>
    <col min="8187" max="8187" width="8.28515625" style="40" customWidth="1"/>
    <col min="8188" max="8188" width="15.28515625" style="40" customWidth="1"/>
    <col min="8189" max="8189" width="9.85546875" style="40" customWidth="1"/>
    <col min="8190" max="8190" width="16.85546875" style="40" bestFit="1" customWidth="1"/>
    <col min="8191" max="8439" width="8.85546875" style="40"/>
    <col min="8440" max="8440" width="62.140625" style="40" customWidth="1"/>
    <col min="8441" max="8442" width="8.85546875" style="40" customWidth="1"/>
    <col min="8443" max="8443" width="8.28515625" style="40" customWidth="1"/>
    <col min="8444" max="8444" width="15.28515625" style="40" customWidth="1"/>
    <col min="8445" max="8445" width="9.85546875" style="40" customWidth="1"/>
    <col min="8446" max="8446" width="16.85546875" style="40" bestFit="1" customWidth="1"/>
    <col min="8447" max="8695" width="8.85546875" style="40"/>
    <col min="8696" max="8696" width="62.140625" style="40" customWidth="1"/>
    <col min="8697" max="8698" width="8.85546875" style="40" customWidth="1"/>
    <col min="8699" max="8699" width="8.28515625" style="40" customWidth="1"/>
    <col min="8700" max="8700" width="15.28515625" style="40" customWidth="1"/>
    <col min="8701" max="8701" width="9.85546875" style="40" customWidth="1"/>
    <col min="8702" max="8702" width="16.85546875" style="40" bestFit="1" customWidth="1"/>
    <col min="8703" max="8951" width="8.85546875" style="40"/>
    <col min="8952" max="8952" width="62.140625" style="40" customWidth="1"/>
    <col min="8953" max="8954" width="8.85546875" style="40" customWidth="1"/>
    <col min="8955" max="8955" width="8.28515625" style="40" customWidth="1"/>
    <col min="8956" max="8956" width="15.28515625" style="40" customWidth="1"/>
    <col min="8957" max="8957" width="9.85546875" style="40" customWidth="1"/>
    <col min="8958" max="8958" width="16.85546875" style="40" bestFit="1" customWidth="1"/>
    <col min="8959" max="9207" width="8.85546875" style="40"/>
    <col min="9208" max="9208" width="62.140625" style="40" customWidth="1"/>
    <col min="9209" max="9210" width="8.85546875" style="40" customWidth="1"/>
    <col min="9211" max="9211" width="8.28515625" style="40" customWidth="1"/>
    <col min="9212" max="9212" width="15.28515625" style="40" customWidth="1"/>
    <col min="9213" max="9213" width="9.85546875" style="40" customWidth="1"/>
    <col min="9214" max="9214" width="16.85546875" style="40" bestFit="1" customWidth="1"/>
    <col min="9215" max="9463" width="8.85546875" style="40"/>
    <col min="9464" max="9464" width="62.140625" style="40" customWidth="1"/>
    <col min="9465" max="9466" width="8.85546875" style="40" customWidth="1"/>
    <col min="9467" max="9467" width="8.28515625" style="40" customWidth="1"/>
    <col min="9468" max="9468" width="15.28515625" style="40" customWidth="1"/>
    <col min="9469" max="9469" width="9.85546875" style="40" customWidth="1"/>
    <col min="9470" max="9470" width="16.85546875" style="40" bestFit="1" customWidth="1"/>
    <col min="9471" max="9719" width="8.85546875" style="40"/>
    <col min="9720" max="9720" width="62.140625" style="40" customWidth="1"/>
    <col min="9721" max="9722" width="8.85546875" style="40" customWidth="1"/>
    <col min="9723" max="9723" width="8.28515625" style="40" customWidth="1"/>
    <col min="9724" max="9724" width="15.28515625" style="40" customWidth="1"/>
    <col min="9725" max="9725" width="9.85546875" style="40" customWidth="1"/>
    <col min="9726" max="9726" width="16.85546875" style="40" bestFit="1" customWidth="1"/>
    <col min="9727" max="9975" width="8.85546875" style="40"/>
    <col min="9976" max="9976" width="62.140625" style="40" customWidth="1"/>
    <col min="9977" max="9978" width="8.85546875" style="40" customWidth="1"/>
    <col min="9979" max="9979" width="8.28515625" style="40" customWidth="1"/>
    <col min="9980" max="9980" width="15.28515625" style="40" customWidth="1"/>
    <col min="9981" max="9981" width="9.85546875" style="40" customWidth="1"/>
    <col min="9982" max="9982" width="16.85546875" style="40" bestFit="1" customWidth="1"/>
    <col min="9983" max="10231" width="8.85546875" style="40"/>
    <col min="10232" max="10232" width="62.140625" style="40" customWidth="1"/>
    <col min="10233" max="10234" width="8.85546875" style="40" customWidth="1"/>
    <col min="10235" max="10235" width="8.28515625" style="40" customWidth="1"/>
    <col min="10236" max="10236" width="15.28515625" style="40" customWidth="1"/>
    <col min="10237" max="10237" width="9.85546875" style="40" customWidth="1"/>
    <col min="10238" max="10238" width="16.85546875" style="40" bestFit="1" customWidth="1"/>
    <col min="10239" max="10487" width="8.85546875" style="40"/>
    <col min="10488" max="10488" width="62.140625" style="40" customWidth="1"/>
    <col min="10489" max="10490" width="8.85546875" style="40" customWidth="1"/>
    <col min="10491" max="10491" width="8.28515625" style="40" customWidth="1"/>
    <col min="10492" max="10492" width="15.28515625" style="40" customWidth="1"/>
    <col min="10493" max="10493" width="9.85546875" style="40" customWidth="1"/>
    <col min="10494" max="10494" width="16.85546875" style="40" bestFit="1" customWidth="1"/>
    <col min="10495" max="10743" width="8.85546875" style="40"/>
    <col min="10744" max="10744" width="62.140625" style="40" customWidth="1"/>
    <col min="10745" max="10746" width="8.85546875" style="40" customWidth="1"/>
    <col min="10747" max="10747" width="8.28515625" style="40" customWidth="1"/>
    <col min="10748" max="10748" width="15.28515625" style="40" customWidth="1"/>
    <col min="10749" max="10749" width="9.85546875" style="40" customWidth="1"/>
    <col min="10750" max="10750" width="16.85546875" style="40" bestFit="1" customWidth="1"/>
    <col min="10751" max="10999" width="8.85546875" style="40"/>
    <col min="11000" max="11000" width="62.140625" style="40" customWidth="1"/>
    <col min="11001" max="11002" width="8.85546875" style="40" customWidth="1"/>
    <col min="11003" max="11003" width="8.28515625" style="40" customWidth="1"/>
    <col min="11004" max="11004" width="15.28515625" style="40" customWidth="1"/>
    <col min="11005" max="11005" width="9.85546875" style="40" customWidth="1"/>
    <col min="11006" max="11006" width="16.85546875" style="40" bestFit="1" customWidth="1"/>
    <col min="11007" max="11255" width="8.85546875" style="40"/>
    <col min="11256" max="11256" width="62.140625" style="40" customWidth="1"/>
    <col min="11257" max="11258" width="8.85546875" style="40" customWidth="1"/>
    <col min="11259" max="11259" width="8.28515625" style="40" customWidth="1"/>
    <col min="11260" max="11260" width="15.28515625" style="40" customWidth="1"/>
    <col min="11261" max="11261" width="9.85546875" style="40" customWidth="1"/>
    <col min="11262" max="11262" width="16.85546875" style="40" bestFit="1" customWidth="1"/>
    <col min="11263" max="11511" width="8.85546875" style="40"/>
    <col min="11512" max="11512" width="62.140625" style="40" customWidth="1"/>
    <col min="11513" max="11514" width="8.85546875" style="40" customWidth="1"/>
    <col min="11515" max="11515" width="8.28515625" style="40" customWidth="1"/>
    <col min="11516" max="11516" width="15.28515625" style="40" customWidth="1"/>
    <col min="11517" max="11517" width="9.85546875" style="40" customWidth="1"/>
    <col min="11518" max="11518" width="16.85546875" style="40" bestFit="1" customWidth="1"/>
    <col min="11519" max="11767" width="8.85546875" style="40"/>
    <col min="11768" max="11768" width="62.140625" style="40" customWidth="1"/>
    <col min="11769" max="11770" width="8.85546875" style="40" customWidth="1"/>
    <col min="11771" max="11771" width="8.28515625" style="40" customWidth="1"/>
    <col min="11772" max="11772" width="15.28515625" style="40" customWidth="1"/>
    <col min="11773" max="11773" width="9.85546875" style="40" customWidth="1"/>
    <col min="11774" max="11774" width="16.85546875" style="40" bestFit="1" customWidth="1"/>
    <col min="11775" max="12023" width="8.85546875" style="40"/>
    <col min="12024" max="12024" width="62.140625" style="40" customWidth="1"/>
    <col min="12025" max="12026" width="8.85546875" style="40" customWidth="1"/>
    <col min="12027" max="12027" width="8.28515625" style="40" customWidth="1"/>
    <col min="12028" max="12028" width="15.28515625" style="40" customWidth="1"/>
    <col min="12029" max="12029" width="9.85546875" style="40" customWidth="1"/>
    <col min="12030" max="12030" width="16.85546875" style="40" bestFit="1" customWidth="1"/>
    <col min="12031" max="12279" width="8.85546875" style="40"/>
    <col min="12280" max="12280" width="62.140625" style="40" customWidth="1"/>
    <col min="12281" max="12282" width="8.85546875" style="40" customWidth="1"/>
    <col min="12283" max="12283" width="8.28515625" style="40" customWidth="1"/>
    <col min="12284" max="12284" width="15.28515625" style="40" customWidth="1"/>
    <col min="12285" max="12285" width="9.85546875" style="40" customWidth="1"/>
    <col min="12286" max="12286" width="16.85546875" style="40" bestFit="1" customWidth="1"/>
    <col min="12287" max="12535" width="8.85546875" style="40"/>
    <col min="12536" max="12536" width="62.140625" style="40" customWidth="1"/>
    <col min="12537" max="12538" width="8.85546875" style="40" customWidth="1"/>
    <col min="12539" max="12539" width="8.28515625" style="40" customWidth="1"/>
    <col min="12540" max="12540" width="15.28515625" style="40" customWidth="1"/>
    <col min="12541" max="12541" width="9.85546875" style="40" customWidth="1"/>
    <col min="12542" max="12542" width="16.85546875" style="40" bestFit="1" customWidth="1"/>
    <col min="12543" max="12791" width="8.85546875" style="40"/>
    <col min="12792" max="12792" width="62.140625" style="40" customWidth="1"/>
    <col min="12793" max="12794" width="8.85546875" style="40" customWidth="1"/>
    <col min="12795" max="12795" width="8.28515625" style="40" customWidth="1"/>
    <col min="12796" max="12796" width="15.28515625" style="40" customWidth="1"/>
    <col min="12797" max="12797" width="9.85546875" style="40" customWidth="1"/>
    <col min="12798" max="12798" width="16.85546875" style="40" bestFit="1" customWidth="1"/>
    <col min="12799" max="13047" width="8.85546875" style="40"/>
    <col min="13048" max="13048" width="62.140625" style="40" customWidth="1"/>
    <col min="13049" max="13050" width="8.85546875" style="40" customWidth="1"/>
    <col min="13051" max="13051" width="8.28515625" style="40" customWidth="1"/>
    <col min="13052" max="13052" width="15.28515625" style="40" customWidth="1"/>
    <col min="13053" max="13053" width="9.85546875" style="40" customWidth="1"/>
    <col min="13054" max="13054" width="16.85546875" style="40" bestFit="1" customWidth="1"/>
    <col min="13055" max="13303" width="8.85546875" style="40"/>
    <col min="13304" max="13304" width="62.140625" style="40" customWidth="1"/>
    <col min="13305" max="13306" width="8.85546875" style="40" customWidth="1"/>
    <col min="13307" max="13307" width="8.28515625" style="40" customWidth="1"/>
    <col min="13308" max="13308" width="15.28515625" style="40" customWidth="1"/>
    <col min="13309" max="13309" width="9.85546875" style="40" customWidth="1"/>
    <col min="13310" max="13310" width="16.85546875" style="40" bestFit="1" customWidth="1"/>
    <col min="13311" max="13559" width="8.85546875" style="40"/>
    <col min="13560" max="13560" width="62.140625" style="40" customWidth="1"/>
    <col min="13561" max="13562" width="8.85546875" style="40" customWidth="1"/>
    <col min="13563" max="13563" width="8.28515625" style="40" customWidth="1"/>
    <col min="13564" max="13564" width="15.28515625" style="40" customWidth="1"/>
    <col min="13565" max="13565" width="9.85546875" style="40" customWidth="1"/>
    <col min="13566" max="13566" width="16.85546875" style="40" bestFit="1" customWidth="1"/>
    <col min="13567" max="13815" width="8.85546875" style="40"/>
    <col min="13816" max="13816" width="62.140625" style="40" customWidth="1"/>
    <col min="13817" max="13818" width="8.85546875" style="40" customWidth="1"/>
    <col min="13819" max="13819" width="8.28515625" style="40" customWidth="1"/>
    <col min="13820" max="13820" width="15.28515625" style="40" customWidth="1"/>
    <col min="13821" max="13821" width="9.85546875" style="40" customWidth="1"/>
    <col min="13822" max="13822" width="16.85546875" style="40" bestFit="1" customWidth="1"/>
    <col min="13823" max="14071" width="8.85546875" style="40"/>
    <col min="14072" max="14072" width="62.140625" style="40" customWidth="1"/>
    <col min="14073" max="14074" width="8.85546875" style="40" customWidth="1"/>
    <col min="14075" max="14075" width="8.28515625" style="40" customWidth="1"/>
    <col min="14076" max="14076" width="15.28515625" style="40" customWidth="1"/>
    <col min="14077" max="14077" width="9.85546875" style="40" customWidth="1"/>
    <col min="14078" max="14078" width="16.85546875" style="40" bestFit="1" customWidth="1"/>
    <col min="14079" max="14327" width="8.85546875" style="40"/>
    <col min="14328" max="14328" width="62.140625" style="40" customWidth="1"/>
    <col min="14329" max="14330" width="8.85546875" style="40" customWidth="1"/>
    <col min="14331" max="14331" width="8.28515625" style="40" customWidth="1"/>
    <col min="14332" max="14332" width="15.28515625" style="40" customWidth="1"/>
    <col min="14333" max="14333" width="9.85546875" style="40" customWidth="1"/>
    <col min="14334" max="14334" width="16.85546875" style="40" bestFit="1" customWidth="1"/>
    <col min="14335" max="14583" width="8.85546875" style="40"/>
    <col min="14584" max="14584" width="62.140625" style="40" customWidth="1"/>
    <col min="14585" max="14586" width="8.85546875" style="40" customWidth="1"/>
    <col min="14587" max="14587" width="8.28515625" style="40" customWidth="1"/>
    <col min="14588" max="14588" width="15.28515625" style="40" customWidth="1"/>
    <col min="14589" max="14589" width="9.85546875" style="40" customWidth="1"/>
    <col min="14590" max="14590" width="16.85546875" style="40" bestFit="1" customWidth="1"/>
    <col min="14591" max="14839" width="8.85546875" style="40"/>
    <col min="14840" max="14840" width="62.140625" style="40" customWidth="1"/>
    <col min="14841" max="14842" width="8.85546875" style="40" customWidth="1"/>
    <col min="14843" max="14843" width="8.28515625" style="40" customWidth="1"/>
    <col min="14844" max="14844" width="15.28515625" style="40" customWidth="1"/>
    <col min="14845" max="14845" width="9.85546875" style="40" customWidth="1"/>
    <col min="14846" max="14846" width="16.85546875" style="40" bestFit="1" customWidth="1"/>
    <col min="14847" max="15095" width="8.85546875" style="40"/>
    <col min="15096" max="15096" width="62.140625" style="40" customWidth="1"/>
    <col min="15097" max="15098" width="8.85546875" style="40" customWidth="1"/>
    <col min="15099" max="15099" width="8.28515625" style="40" customWidth="1"/>
    <col min="15100" max="15100" width="15.28515625" style="40" customWidth="1"/>
    <col min="15101" max="15101" width="9.85546875" style="40" customWidth="1"/>
    <col min="15102" max="15102" width="16.85546875" style="40" bestFit="1" customWidth="1"/>
    <col min="15103" max="15351" width="8.85546875" style="40"/>
    <col min="15352" max="15352" width="62.140625" style="40" customWidth="1"/>
    <col min="15353" max="15354" width="8.85546875" style="40" customWidth="1"/>
    <col min="15355" max="15355" width="8.28515625" style="40" customWidth="1"/>
    <col min="15356" max="15356" width="15.28515625" style="40" customWidth="1"/>
    <col min="15357" max="15357" width="9.85546875" style="40" customWidth="1"/>
    <col min="15358" max="15358" width="16.85546875" style="40" bestFit="1" customWidth="1"/>
    <col min="15359" max="15607" width="8.85546875" style="40"/>
    <col min="15608" max="15608" width="62.140625" style="40" customWidth="1"/>
    <col min="15609" max="15610" width="8.85546875" style="40" customWidth="1"/>
    <col min="15611" max="15611" width="8.28515625" style="40" customWidth="1"/>
    <col min="15612" max="15612" width="15.28515625" style="40" customWidth="1"/>
    <col min="15613" max="15613" width="9.85546875" style="40" customWidth="1"/>
    <col min="15614" max="15614" width="16.85546875" style="40" bestFit="1" customWidth="1"/>
    <col min="15615" max="15863" width="8.85546875" style="40"/>
    <col min="15864" max="15864" width="62.140625" style="40" customWidth="1"/>
    <col min="15865" max="15866" width="8.85546875" style="40" customWidth="1"/>
    <col min="15867" max="15867" width="8.28515625" style="40" customWidth="1"/>
    <col min="15868" max="15868" width="15.28515625" style="40" customWidth="1"/>
    <col min="15869" max="15869" width="9.85546875" style="40" customWidth="1"/>
    <col min="15870" max="15870" width="16.85546875" style="40" bestFit="1" customWidth="1"/>
    <col min="15871" max="16119" width="8.85546875" style="40"/>
    <col min="16120" max="16120" width="62.140625" style="40" customWidth="1"/>
    <col min="16121" max="16122" width="8.85546875" style="40" customWidth="1"/>
    <col min="16123" max="16123" width="8.28515625" style="40" customWidth="1"/>
    <col min="16124" max="16124" width="15.28515625" style="40" customWidth="1"/>
    <col min="16125" max="16125" width="9.85546875" style="40" customWidth="1"/>
    <col min="16126" max="16126" width="16.85546875" style="40" bestFit="1" customWidth="1"/>
    <col min="16127" max="16384" width="8.85546875" style="40"/>
  </cols>
  <sheetData>
    <row r="1" spans="1:8">
      <c r="B1" s="331" t="s">
        <v>630</v>
      </c>
      <c r="C1" s="331"/>
      <c r="D1" s="331"/>
      <c r="E1" s="331"/>
      <c r="F1" s="331"/>
      <c r="G1" s="331"/>
      <c r="H1" s="331"/>
    </row>
    <row r="2" spans="1:8" ht="15.75" customHeight="1">
      <c r="A2" s="39" t="s">
        <v>711</v>
      </c>
      <c r="B2" s="330" t="s">
        <v>712</v>
      </c>
      <c r="C2" s="330"/>
      <c r="D2" s="330"/>
      <c r="E2" s="330"/>
      <c r="F2" s="330"/>
      <c r="G2" s="330"/>
      <c r="H2" s="330"/>
    </row>
    <row r="3" spans="1:8" ht="15.75" customHeight="1">
      <c r="B3" s="330" t="s">
        <v>713</v>
      </c>
      <c r="C3" s="330"/>
      <c r="D3" s="330"/>
      <c r="E3" s="330"/>
      <c r="F3" s="330"/>
      <c r="G3" s="330"/>
      <c r="H3" s="330"/>
    </row>
    <row r="4" spans="1:8" ht="15.75" customHeight="1">
      <c r="B4" s="330"/>
      <c r="C4" s="330"/>
      <c r="D4" s="330"/>
      <c r="E4" s="330"/>
      <c r="F4" s="330"/>
      <c r="G4" s="330"/>
      <c r="H4" s="330"/>
    </row>
    <row r="5" spans="1:8">
      <c r="B5" s="331"/>
      <c r="C5" s="331"/>
      <c r="D5" s="331"/>
      <c r="E5" s="331"/>
      <c r="F5" s="331"/>
      <c r="G5" s="331"/>
      <c r="H5" s="331"/>
    </row>
    <row r="6" spans="1:8">
      <c r="B6" s="243"/>
      <c r="C6" s="243"/>
      <c r="D6" s="331"/>
      <c r="E6" s="331"/>
      <c r="F6" s="331"/>
      <c r="G6" s="331"/>
      <c r="H6" s="331"/>
    </row>
    <row r="7" spans="1:8">
      <c r="D7" s="156"/>
      <c r="E7" s="156"/>
    </row>
    <row r="8" spans="1:8" ht="78.75" customHeight="1">
      <c r="A8" s="332" t="s">
        <v>682</v>
      </c>
      <c r="B8" s="332"/>
      <c r="C8" s="332"/>
      <c r="D8" s="332"/>
      <c r="E8" s="332"/>
      <c r="F8" s="332"/>
      <c r="G8" s="332"/>
      <c r="H8" s="332"/>
    </row>
    <row r="9" spans="1:8">
      <c r="A9" s="100"/>
    </row>
    <row r="11" spans="1:8" s="169" customFormat="1" ht="15.75" customHeight="1">
      <c r="A11" s="324" t="s">
        <v>67</v>
      </c>
      <c r="B11" s="325" t="s">
        <v>69</v>
      </c>
      <c r="C11" s="325" t="s">
        <v>70</v>
      </c>
      <c r="D11" s="325" t="s">
        <v>71</v>
      </c>
      <c r="E11" s="325" t="s">
        <v>72</v>
      </c>
      <c r="F11" s="329" t="s">
        <v>73</v>
      </c>
      <c r="G11" s="329" t="s">
        <v>671</v>
      </c>
      <c r="H11" s="329" t="s">
        <v>667</v>
      </c>
    </row>
    <row r="12" spans="1:8" s="169" customFormat="1" ht="37.5" customHeight="1">
      <c r="A12" s="324"/>
      <c r="B12" s="325"/>
      <c r="C12" s="325"/>
      <c r="D12" s="325"/>
      <c r="E12" s="325"/>
      <c r="F12" s="329"/>
      <c r="G12" s="329"/>
      <c r="H12" s="329"/>
    </row>
    <row r="13" spans="1:8" s="169" customFormat="1">
      <c r="A13" s="197">
        <v>1</v>
      </c>
      <c r="B13" s="197">
        <v>2</v>
      </c>
      <c r="C13" s="197">
        <v>3</v>
      </c>
      <c r="D13" s="197">
        <v>4</v>
      </c>
      <c r="E13" s="197">
        <v>5</v>
      </c>
      <c r="F13" s="170">
        <v>6</v>
      </c>
      <c r="G13" s="170">
        <v>7</v>
      </c>
      <c r="H13" s="170">
        <v>8</v>
      </c>
    </row>
    <row r="14" spans="1:8" s="169" customFormat="1">
      <c r="A14" s="198" t="s">
        <v>74</v>
      </c>
      <c r="B14" s="199"/>
      <c r="C14" s="199"/>
      <c r="D14" s="199"/>
      <c r="E14" s="199"/>
      <c r="F14" s="171">
        <f>F402</f>
        <v>37678.000000000007</v>
      </c>
      <c r="G14" s="171">
        <f>G402</f>
        <v>36063.900000000009</v>
      </c>
      <c r="H14" s="171">
        <f>G14/F14*100</f>
        <v>95.716067731832908</v>
      </c>
    </row>
    <row r="15" spans="1:8" s="169" customFormat="1" ht="47.25">
      <c r="A15" s="200" t="s">
        <v>75</v>
      </c>
      <c r="B15" s="199"/>
      <c r="C15" s="199"/>
      <c r="D15" s="199"/>
      <c r="E15" s="199"/>
      <c r="F15" s="171">
        <f>F16+F121+F129+F151+F218+F338+F343+F373+F390</f>
        <v>37678.000000000007</v>
      </c>
      <c r="G15" s="171">
        <f>G16+G121+G129+G151+G218+G338+G343+G373+G390</f>
        <v>36063.900000000009</v>
      </c>
      <c r="H15" s="171">
        <f t="shared" ref="H15:H78" si="0">G15/F15*100</f>
        <v>95.716067731832908</v>
      </c>
    </row>
    <row r="16" spans="1:8" s="169" customFormat="1">
      <c r="A16" s="201" t="s">
        <v>77</v>
      </c>
      <c r="B16" s="202" t="s">
        <v>78</v>
      </c>
      <c r="C16" s="202" t="s">
        <v>79</v>
      </c>
      <c r="D16" s="202"/>
      <c r="E16" s="202"/>
      <c r="F16" s="172">
        <f>F17+F22+F44+F57+F63+F52</f>
        <v>9042.1999999999989</v>
      </c>
      <c r="G16" s="172">
        <f>G17+G22+G44+G57+G63+G52</f>
        <v>8723</v>
      </c>
      <c r="H16" s="171">
        <f t="shared" si="0"/>
        <v>96.469885647298241</v>
      </c>
    </row>
    <row r="17" spans="1:13" s="169" customFormat="1" ht="63">
      <c r="A17" s="203" t="s">
        <v>9</v>
      </c>
      <c r="B17" s="202" t="s">
        <v>78</v>
      </c>
      <c r="C17" s="202" t="s">
        <v>80</v>
      </c>
      <c r="D17" s="202"/>
      <c r="E17" s="202"/>
      <c r="F17" s="172">
        <f>F21</f>
        <v>5.3</v>
      </c>
      <c r="G17" s="172">
        <f>G21</f>
        <v>5.3</v>
      </c>
      <c r="H17" s="171">
        <f t="shared" si="0"/>
        <v>100</v>
      </c>
    </row>
    <row r="18" spans="1:13" s="169" customFormat="1" ht="31.5">
      <c r="A18" s="204" t="s">
        <v>81</v>
      </c>
      <c r="B18" s="205" t="s">
        <v>78</v>
      </c>
      <c r="C18" s="205" t="s">
        <v>80</v>
      </c>
      <c r="D18" s="205" t="s">
        <v>82</v>
      </c>
      <c r="E18" s="202"/>
      <c r="F18" s="173">
        <f t="shared" ref="F18:G20" si="1">F19</f>
        <v>5.3</v>
      </c>
      <c r="G18" s="173">
        <f t="shared" si="1"/>
        <v>5.3</v>
      </c>
      <c r="H18" s="171">
        <f t="shared" si="0"/>
        <v>100</v>
      </c>
    </row>
    <row r="19" spans="1:13" s="169" customFormat="1" ht="31.5">
      <c r="A19" s="204" t="s">
        <v>83</v>
      </c>
      <c r="B19" s="205" t="s">
        <v>78</v>
      </c>
      <c r="C19" s="205" t="s">
        <v>80</v>
      </c>
      <c r="D19" s="205" t="s">
        <v>84</v>
      </c>
      <c r="E19" s="202"/>
      <c r="F19" s="173">
        <f t="shared" si="1"/>
        <v>5.3</v>
      </c>
      <c r="G19" s="173">
        <f t="shared" si="1"/>
        <v>5.3</v>
      </c>
      <c r="H19" s="171">
        <f t="shared" si="0"/>
        <v>100</v>
      </c>
    </row>
    <row r="20" spans="1:13" s="169" customFormat="1">
      <c r="A20" s="204" t="s">
        <v>85</v>
      </c>
      <c r="B20" s="205" t="s">
        <v>78</v>
      </c>
      <c r="C20" s="205" t="s">
        <v>80</v>
      </c>
      <c r="D20" s="205" t="s">
        <v>86</v>
      </c>
      <c r="E20" s="202"/>
      <c r="F20" s="173">
        <f t="shared" si="1"/>
        <v>5.3</v>
      </c>
      <c r="G20" s="173">
        <f t="shared" si="1"/>
        <v>5.3</v>
      </c>
      <c r="H20" s="171">
        <f t="shared" si="0"/>
        <v>100</v>
      </c>
    </row>
    <row r="21" spans="1:13" s="169" customFormat="1" ht="47.25">
      <c r="A21" s="206" t="s">
        <v>87</v>
      </c>
      <c r="B21" s="205" t="s">
        <v>78</v>
      </c>
      <c r="C21" s="205" t="s">
        <v>80</v>
      </c>
      <c r="D21" s="205" t="s">
        <v>88</v>
      </c>
      <c r="E21" s="205" t="s">
        <v>101</v>
      </c>
      <c r="F21" s="173">
        <f>5.5-0.2</f>
        <v>5.3</v>
      </c>
      <c r="G21" s="173">
        <v>5.3</v>
      </c>
      <c r="H21" s="171">
        <f t="shared" si="0"/>
        <v>100</v>
      </c>
    </row>
    <row r="22" spans="1:13" s="169" customFormat="1" ht="78.75">
      <c r="A22" s="200" t="s">
        <v>89</v>
      </c>
      <c r="B22" s="202" t="s">
        <v>78</v>
      </c>
      <c r="C22" s="202" t="s">
        <v>90</v>
      </c>
      <c r="D22" s="202"/>
      <c r="E22" s="202"/>
      <c r="F22" s="172">
        <f>F27+F33+F40+F43+F42+F29+F35+F37+F39</f>
        <v>7134.2</v>
      </c>
      <c r="G22" s="172">
        <f>G27+G33+G40+G43+G42+G29+G35+G37+G39</f>
        <v>7044.8</v>
      </c>
      <c r="H22" s="171">
        <f t="shared" si="0"/>
        <v>98.746881220038702</v>
      </c>
    </row>
    <row r="23" spans="1:13" s="169" customFormat="1" ht="31.5">
      <c r="A23" s="204" t="s">
        <v>81</v>
      </c>
      <c r="B23" s="205" t="s">
        <v>78</v>
      </c>
      <c r="C23" s="205" t="s">
        <v>90</v>
      </c>
      <c r="D23" s="205" t="s">
        <v>82</v>
      </c>
      <c r="E23" s="205"/>
      <c r="F23" s="173">
        <f>F24</f>
        <v>1458.4</v>
      </c>
      <c r="G23" s="173">
        <f>G24</f>
        <v>1458.4</v>
      </c>
      <c r="H23" s="171">
        <f t="shared" si="0"/>
        <v>100</v>
      </c>
      <c r="J23" s="207"/>
    </row>
    <row r="24" spans="1:13" s="169" customFormat="1" ht="63">
      <c r="A24" s="206" t="s">
        <v>91</v>
      </c>
      <c r="B24" s="205" t="s">
        <v>78</v>
      </c>
      <c r="C24" s="205" t="s">
        <v>90</v>
      </c>
      <c r="D24" s="208" t="s">
        <v>92</v>
      </c>
      <c r="E24" s="205"/>
      <c r="F24" s="173">
        <f>F25</f>
        <v>1458.4</v>
      </c>
      <c r="G24" s="173">
        <f>G25</f>
        <v>1458.4</v>
      </c>
      <c r="H24" s="171">
        <f t="shared" si="0"/>
        <v>100</v>
      </c>
      <c r="M24" s="169">
        <f>3991.1+1248.4+420.7+1416.4</f>
        <v>7076.6</v>
      </c>
    </row>
    <row r="25" spans="1:13" s="169" customFormat="1">
      <c r="A25" s="204" t="s">
        <v>85</v>
      </c>
      <c r="B25" s="205" t="s">
        <v>78</v>
      </c>
      <c r="C25" s="205" t="s">
        <v>90</v>
      </c>
      <c r="D25" s="208" t="s">
        <v>93</v>
      </c>
      <c r="E25" s="205"/>
      <c r="F25" s="173">
        <f>F26+F29</f>
        <v>1458.4</v>
      </c>
      <c r="G25" s="173">
        <f>G26+G29</f>
        <v>1458.4</v>
      </c>
      <c r="H25" s="171">
        <f t="shared" si="0"/>
        <v>100</v>
      </c>
    </row>
    <row r="26" spans="1:13" s="169" customFormat="1" ht="94.5">
      <c r="A26" s="209" t="s">
        <v>94</v>
      </c>
      <c r="B26" s="205" t="s">
        <v>78</v>
      </c>
      <c r="C26" s="205" t="s">
        <v>90</v>
      </c>
      <c r="D26" s="208" t="s">
        <v>95</v>
      </c>
      <c r="E26" s="205"/>
      <c r="F26" s="173">
        <f>F27</f>
        <v>1258.4000000000001</v>
      </c>
      <c r="G26" s="173">
        <f>G27</f>
        <v>1258.4000000000001</v>
      </c>
      <c r="H26" s="171">
        <f t="shared" si="0"/>
        <v>100</v>
      </c>
    </row>
    <row r="27" spans="1:13" s="169" customFormat="1" ht="31.5">
      <c r="A27" s="204" t="s">
        <v>96</v>
      </c>
      <c r="B27" s="205" t="s">
        <v>78</v>
      </c>
      <c r="C27" s="205" t="s">
        <v>90</v>
      </c>
      <c r="D27" s="208" t="s">
        <v>95</v>
      </c>
      <c r="E27" s="205" t="s">
        <v>97</v>
      </c>
      <c r="F27" s="173">
        <f>1248.4-200+210</f>
        <v>1258.4000000000001</v>
      </c>
      <c r="G27" s="173">
        <v>1258.4000000000001</v>
      </c>
      <c r="H27" s="171">
        <f t="shared" si="0"/>
        <v>100</v>
      </c>
    </row>
    <row r="28" spans="1:13" s="169" customFormat="1" ht="31.5">
      <c r="A28" s="204" t="s">
        <v>636</v>
      </c>
      <c r="B28" s="205" t="s">
        <v>78</v>
      </c>
      <c r="C28" s="205" t="s">
        <v>90</v>
      </c>
      <c r="D28" s="208" t="s">
        <v>638</v>
      </c>
      <c r="E28" s="205"/>
      <c r="F28" s="173">
        <f>F29</f>
        <v>200</v>
      </c>
      <c r="G28" s="173">
        <f>G29</f>
        <v>200</v>
      </c>
      <c r="H28" s="171">
        <f t="shared" si="0"/>
        <v>100</v>
      </c>
    </row>
    <row r="29" spans="1:13" s="169" customFormat="1" ht="31.5">
      <c r="A29" s="204" t="s">
        <v>96</v>
      </c>
      <c r="B29" s="205" t="s">
        <v>78</v>
      </c>
      <c r="C29" s="205" t="s">
        <v>90</v>
      </c>
      <c r="D29" s="208" t="s">
        <v>638</v>
      </c>
      <c r="E29" s="205" t="s">
        <v>97</v>
      </c>
      <c r="F29" s="173">
        <v>200</v>
      </c>
      <c r="G29" s="173">
        <v>200</v>
      </c>
      <c r="H29" s="171">
        <f t="shared" si="0"/>
        <v>100</v>
      </c>
    </row>
    <row r="30" spans="1:13" s="169" customFormat="1" ht="31.5">
      <c r="A30" s="209" t="s">
        <v>83</v>
      </c>
      <c r="B30" s="205" t="s">
        <v>78</v>
      </c>
      <c r="C30" s="205" t="s">
        <v>90</v>
      </c>
      <c r="D30" s="208" t="s">
        <v>84</v>
      </c>
      <c r="E30" s="205"/>
      <c r="F30" s="173">
        <f>F31</f>
        <v>5780</v>
      </c>
      <c r="G30" s="173">
        <f>G31</f>
        <v>5690.5999999999995</v>
      </c>
      <c r="H30" s="171">
        <f t="shared" si="0"/>
        <v>98.453287197231816</v>
      </c>
    </row>
    <row r="31" spans="1:13" s="169" customFormat="1">
      <c r="A31" s="204" t="s">
        <v>85</v>
      </c>
      <c r="B31" s="205" t="s">
        <v>78</v>
      </c>
      <c r="C31" s="205" t="s">
        <v>90</v>
      </c>
      <c r="D31" s="208" t="s">
        <v>86</v>
      </c>
      <c r="E31" s="205"/>
      <c r="F31" s="173">
        <f>F32+F35+F37+F39</f>
        <v>5780</v>
      </c>
      <c r="G31" s="173">
        <f>G32+G35+G37+G39</f>
        <v>5690.5999999999995</v>
      </c>
      <c r="H31" s="171">
        <f t="shared" si="0"/>
        <v>98.453287197231816</v>
      </c>
    </row>
    <row r="32" spans="1:13" s="169" customFormat="1" ht="54.75" customHeight="1">
      <c r="A32" s="209" t="s">
        <v>98</v>
      </c>
      <c r="B32" s="205" t="s">
        <v>78</v>
      </c>
      <c r="C32" s="205" t="s">
        <v>90</v>
      </c>
      <c r="D32" s="208" t="s">
        <v>88</v>
      </c>
      <c r="E32" s="205"/>
      <c r="F32" s="173">
        <f>F33+F40+F43+F42+F37</f>
        <v>4503.4000000000005</v>
      </c>
      <c r="G32" s="173">
        <f>G33+G40+G43+G42+G37</f>
        <v>4414</v>
      </c>
      <c r="H32" s="171">
        <f t="shared" si="0"/>
        <v>98.014833237109727</v>
      </c>
      <c r="K32" s="207"/>
    </row>
    <row r="33" spans="1:11" s="169" customFormat="1" ht="31.5">
      <c r="A33" s="204" t="s">
        <v>96</v>
      </c>
      <c r="B33" s="205" t="s">
        <v>78</v>
      </c>
      <c r="C33" s="205" t="s">
        <v>90</v>
      </c>
      <c r="D33" s="208" t="s">
        <v>88</v>
      </c>
      <c r="E33" s="208" t="s">
        <v>97</v>
      </c>
      <c r="F33" s="173">
        <f>3991.1+420.7-308.9-750+800-380-26.2</f>
        <v>3746.7000000000007</v>
      </c>
      <c r="G33" s="173">
        <v>3734.7</v>
      </c>
      <c r="H33" s="171">
        <f t="shared" si="0"/>
        <v>99.679718151973717</v>
      </c>
    </row>
    <row r="34" spans="1:11" s="169" customFormat="1" ht="37.5" customHeight="1">
      <c r="A34" s="204" t="s">
        <v>636</v>
      </c>
      <c r="B34" s="205" t="s">
        <v>78</v>
      </c>
      <c r="C34" s="205" t="s">
        <v>90</v>
      </c>
      <c r="D34" s="208" t="s">
        <v>639</v>
      </c>
      <c r="E34" s="208"/>
      <c r="F34" s="173">
        <f>F35</f>
        <v>1130</v>
      </c>
      <c r="G34" s="173">
        <f>G35</f>
        <v>1130</v>
      </c>
      <c r="H34" s="171">
        <f t="shared" si="0"/>
        <v>100</v>
      </c>
    </row>
    <row r="35" spans="1:11" s="169" customFormat="1" ht="31.5">
      <c r="A35" s="204" t="s">
        <v>96</v>
      </c>
      <c r="B35" s="205" t="s">
        <v>78</v>
      </c>
      <c r="C35" s="205" t="s">
        <v>90</v>
      </c>
      <c r="D35" s="208" t="s">
        <v>639</v>
      </c>
      <c r="E35" s="208" t="s">
        <v>97</v>
      </c>
      <c r="F35" s="173">
        <v>1130</v>
      </c>
      <c r="G35" s="173">
        <v>1130</v>
      </c>
      <c r="H35" s="171">
        <f t="shared" si="0"/>
        <v>100</v>
      </c>
    </row>
    <row r="36" spans="1:11" s="169" customFormat="1" ht="78.75">
      <c r="A36" s="204" t="s">
        <v>656</v>
      </c>
      <c r="B36" s="205" t="s">
        <v>78</v>
      </c>
      <c r="C36" s="205" t="s">
        <v>90</v>
      </c>
      <c r="D36" s="208" t="s">
        <v>655</v>
      </c>
      <c r="E36" s="208"/>
      <c r="F36" s="173">
        <f>F37</f>
        <v>104.2</v>
      </c>
      <c r="G36" s="173">
        <f>G37</f>
        <v>104.2</v>
      </c>
      <c r="H36" s="171">
        <f t="shared" si="0"/>
        <v>100</v>
      </c>
    </row>
    <row r="37" spans="1:11" s="169" customFormat="1" ht="31.5">
      <c r="A37" s="204" t="s">
        <v>96</v>
      </c>
      <c r="B37" s="205" t="s">
        <v>78</v>
      </c>
      <c r="C37" s="205" t="s">
        <v>90</v>
      </c>
      <c r="D37" s="208" t="s">
        <v>655</v>
      </c>
      <c r="E37" s="208" t="s">
        <v>97</v>
      </c>
      <c r="F37" s="173">
        <v>104.2</v>
      </c>
      <c r="G37" s="173">
        <v>104.2</v>
      </c>
      <c r="H37" s="171">
        <f t="shared" si="0"/>
        <v>100</v>
      </c>
    </row>
    <row r="38" spans="1:11" s="169" customFormat="1" ht="78.75">
      <c r="A38" s="204" t="s">
        <v>656</v>
      </c>
      <c r="B38" s="205" t="s">
        <v>78</v>
      </c>
      <c r="C38" s="205" t="s">
        <v>90</v>
      </c>
      <c r="D38" s="208" t="s">
        <v>666</v>
      </c>
      <c r="E38" s="208"/>
      <c r="F38" s="173">
        <f>F39</f>
        <v>42.4</v>
      </c>
      <c r="G38" s="173">
        <f>G39</f>
        <v>42.4</v>
      </c>
      <c r="H38" s="171">
        <f t="shared" si="0"/>
        <v>100</v>
      </c>
    </row>
    <row r="39" spans="1:11" s="169" customFormat="1" ht="31.5">
      <c r="A39" s="204" t="s">
        <v>96</v>
      </c>
      <c r="B39" s="205" t="s">
        <v>78</v>
      </c>
      <c r="C39" s="205" t="s">
        <v>90</v>
      </c>
      <c r="D39" s="208" t="s">
        <v>666</v>
      </c>
      <c r="E39" s="208" t="s">
        <v>97</v>
      </c>
      <c r="F39" s="173">
        <v>42.4</v>
      </c>
      <c r="G39" s="173">
        <v>42.4</v>
      </c>
      <c r="H39" s="171">
        <f t="shared" si="0"/>
        <v>100</v>
      </c>
    </row>
    <row r="40" spans="1:11" s="169" customFormat="1" ht="47.25">
      <c r="A40" s="206" t="s">
        <v>87</v>
      </c>
      <c r="B40" s="205" t="s">
        <v>78</v>
      </c>
      <c r="C40" s="205" t="s">
        <v>90</v>
      </c>
      <c r="D40" s="208" t="s">
        <v>88</v>
      </c>
      <c r="E40" s="208" t="s">
        <v>99</v>
      </c>
      <c r="F40" s="174">
        <f>1362.9-350-339.6-151.1</f>
        <v>522.20000000000005</v>
      </c>
      <c r="G40" s="174">
        <v>444.8</v>
      </c>
      <c r="H40" s="171">
        <f t="shared" si="0"/>
        <v>85.178092684795089</v>
      </c>
    </row>
    <row r="41" spans="1:11" s="169" customFormat="1" ht="81.75" customHeight="1">
      <c r="A41" s="206" t="s">
        <v>618</v>
      </c>
      <c r="B41" s="205" t="s">
        <v>78</v>
      </c>
      <c r="C41" s="205" t="s">
        <v>90</v>
      </c>
      <c r="D41" s="208" t="s">
        <v>624</v>
      </c>
      <c r="E41" s="208"/>
      <c r="F41" s="174">
        <f>F42</f>
        <v>120</v>
      </c>
      <c r="G41" s="174">
        <f>G42</f>
        <v>120</v>
      </c>
      <c r="H41" s="171">
        <f t="shared" si="0"/>
        <v>100</v>
      </c>
    </row>
    <row r="42" spans="1:11" s="169" customFormat="1" ht="47.25">
      <c r="A42" s="206" t="s">
        <v>87</v>
      </c>
      <c r="B42" s="205" t="s">
        <v>78</v>
      </c>
      <c r="C42" s="205" t="s">
        <v>90</v>
      </c>
      <c r="D42" s="208" t="s">
        <v>624</v>
      </c>
      <c r="E42" s="208" t="s">
        <v>99</v>
      </c>
      <c r="F42" s="174">
        <v>120</v>
      </c>
      <c r="G42" s="174">
        <v>120</v>
      </c>
      <c r="H42" s="171">
        <f t="shared" si="0"/>
        <v>100</v>
      </c>
    </row>
    <row r="43" spans="1:11" s="169" customFormat="1">
      <c r="A43" s="206" t="s">
        <v>100</v>
      </c>
      <c r="B43" s="205" t="s">
        <v>78</v>
      </c>
      <c r="C43" s="205" t="s">
        <v>90</v>
      </c>
      <c r="D43" s="208" t="s">
        <v>88</v>
      </c>
      <c r="E43" s="208" t="s">
        <v>101</v>
      </c>
      <c r="F43" s="174">
        <f>53.5-32-11.2</f>
        <v>10.3</v>
      </c>
      <c r="G43" s="174">
        <v>10.3</v>
      </c>
      <c r="H43" s="171">
        <f t="shared" si="0"/>
        <v>100</v>
      </c>
    </row>
    <row r="44" spans="1:11" s="169" customFormat="1" ht="47.25">
      <c r="A44" s="200" t="s">
        <v>102</v>
      </c>
      <c r="B44" s="202" t="s">
        <v>78</v>
      </c>
      <c r="C44" s="202" t="s">
        <v>103</v>
      </c>
      <c r="D44" s="199"/>
      <c r="E44" s="199"/>
      <c r="F44" s="171">
        <f>F48+F50</f>
        <v>253.4</v>
      </c>
      <c r="G44" s="171">
        <f>G48+G50</f>
        <v>253.4</v>
      </c>
      <c r="H44" s="171">
        <f t="shared" si="0"/>
        <v>100</v>
      </c>
      <c r="K44" s="207"/>
    </row>
    <row r="45" spans="1:11" s="169" customFormat="1" ht="31.5">
      <c r="A45" s="204" t="s">
        <v>81</v>
      </c>
      <c r="B45" s="205" t="s">
        <v>78</v>
      </c>
      <c r="C45" s="205" t="s">
        <v>103</v>
      </c>
      <c r="D45" s="208" t="s">
        <v>82</v>
      </c>
      <c r="E45" s="208"/>
      <c r="F45" s="174">
        <f>F46</f>
        <v>253.4</v>
      </c>
      <c r="G45" s="174">
        <v>253.4</v>
      </c>
      <c r="H45" s="171">
        <f t="shared" si="0"/>
        <v>100</v>
      </c>
    </row>
    <row r="46" spans="1:11" s="169" customFormat="1" ht="31.5">
      <c r="A46" s="204" t="s">
        <v>83</v>
      </c>
      <c r="B46" s="205" t="s">
        <v>78</v>
      </c>
      <c r="C46" s="205" t="s">
        <v>103</v>
      </c>
      <c r="D46" s="208" t="s">
        <v>84</v>
      </c>
      <c r="E46" s="208"/>
      <c r="F46" s="174">
        <f>F48+F50</f>
        <v>253.4</v>
      </c>
      <c r="G46" s="174">
        <v>253.4</v>
      </c>
      <c r="H46" s="171">
        <f t="shared" si="0"/>
        <v>100</v>
      </c>
    </row>
    <row r="47" spans="1:11" s="169" customFormat="1">
      <c r="A47" s="204" t="s">
        <v>85</v>
      </c>
      <c r="B47" s="205" t="s">
        <v>78</v>
      </c>
      <c r="C47" s="205" t="s">
        <v>103</v>
      </c>
      <c r="D47" s="208" t="s">
        <v>86</v>
      </c>
      <c r="E47" s="208"/>
      <c r="F47" s="174">
        <f>F49+F51</f>
        <v>253.4</v>
      </c>
      <c r="G47" s="174">
        <v>253.4</v>
      </c>
      <c r="H47" s="171">
        <f t="shared" si="0"/>
        <v>100</v>
      </c>
    </row>
    <row r="48" spans="1:11" s="169" customFormat="1" ht="63">
      <c r="A48" s="210" t="s">
        <v>104</v>
      </c>
      <c r="B48" s="205" t="s">
        <v>78</v>
      </c>
      <c r="C48" s="205" t="s">
        <v>103</v>
      </c>
      <c r="D48" s="208" t="s">
        <v>105</v>
      </c>
      <c r="E48" s="208"/>
      <c r="F48" s="174">
        <f>F49</f>
        <v>216.4</v>
      </c>
      <c r="G48" s="174">
        <f>G49</f>
        <v>216.4</v>
      </c>
      <c r="H48" s="171">
        <f t="shared" si="0"/>
        <v>100</v>
      </c>
    </row>
    <row r="49" spans="1:8" s="169" customFormat="1">
      <c r="A49" s="210" t="s">
        <v>106</v>
      </c>
      <c r="B49" s="205" t="s">
        <v>78</v>
      </c>
      <c r="C49" s="205" t="s">
        <v>103</v>
      </c>
      <c r="D49" s="208" t="s">
        <v>105</v>
      </c>
      <c r="E49" s="208" t="s">
        <v>107</v>
      </c>
      <c r="F49" s="174">
        <v>216.4</v>
      </c>
      <c r="G49" s="174">
        <v>216.4</v>
      </c>
      <c r="H49" s="171">
        <f t="shared" si="0"/>
        <v>100</v>
      </c>
    </row>
    <row r="50" spans="1:8" s="169" customFormat="1" ht="81.75" customHeight="1">
      <c r="A50" s="206" t="s">
        <v>108</v>
      </c>
      <c r="B50" s="205" t="s">
        <v>78</v>
      </c>
      <c r="C50" s="205" t="s">
        <v>103</v>
      </c>
      <c r="D50" s="205" t="s">
        <v>109</v>
      </c>
      <c r="E50" s="205"/>
      <c r="F50" s="173">
        <f>F51</f>
        <v>37</v>
      </c>
      <c r="G50" s="173">
        <f>G51</f>
        <v>37</v>
      </c>
      <c r="H50" s="171">
        <f t="shared" si="0"/>
        <v>100</v>
      </c>
    </row>
    <row r="51" spans="1:8" s="169" customFormat="1">
      <c r="A51" s="210" t="s">
        <v>106</v>
      </c>
      <c r="B51" s="205" t="s">
        <v>78</v>
      </c>
      <c r="C51" s="205" t="s">
        <v>103</v>
      </c>
      <c r="D51" s="205" t="s">
        <v>109</v>
      </c>
      <c r="E51" s="208" t="s">
        <v>107</v>
      </c>
      <c r="F51" s="174">
        <v>37</v>
      </c>
      <c r="G51" s="174">
        <v>37</v>
      </c>
      <c r="H51" s="171">
        <f t="shared" si="0"/>
        <v>100</v>
      </c>
    </row>
    <row r="52" spans="1:8" s="169" customFormat="1" ht="31.5">
      <c r="A52" s="203" t="s">
        <v>15</v>
      </c>
      <c r="B52" s="202" t="s">
        <v>78</v>
      </c>
      <c r="C52" s="202" t="s">
        <v>302</v>
      </c>
      <c r="D52" s="202" t="s">
        <v>113</v>
      </c>
      <c r="E52" s="199"/>
      <c r="F52" s="171">
        <f t="shared" ref="F52:G55" si="2">F53</f>
        <v>139.5</v>
      </c>
      <c r="G52" s="171">
        <f t="shared" si="2"/>
        <v>139.5</v>
      </c>
      <c r="H52" s="171">
        <f t="shared" si="0"/>
        <v>100</v>
      </c>
    </row>
    <row r="53" spans="1:8" s="169" customFormat="1" ht="42" customHeight="1">
      <c r="A53" s="209" t="s">
        <v>112</v>
      </c>
      <c r="B53" s="205" t="s">
        <v>78</v>
      </c>
      <c r="C53" s="205" t="s">
        <v>302</v>
      </c>
      <c r="D53" s="205" t="s">
        <v>115</v>
      </c>
      <c r="E53" s="208"/>
      <c r="F53" s="174">
        <f t="shared" si="2"/>
        <v>139.5</v>
      </c>
      <c r="G53" s="174">
        <f t="shared" si="2"/>
        <v>139.5</v>
      </c>
      <c r="H53" s="171">
        <f t="shared" si="0"/>
        <v>100</v>
      </c>
    </row>
    <row r="54" spans="1:8" s="169" customFormat="1">
      <c r="A54" s="209" t="s">
        <v>114</v>
      </c>
      <c r="B54" s="205" t="s">
        <v>78</v>
      </c>
      <c r="C54" s="205" t="s">
        <v>302</v>
      </c>
      <c r="D54" s="205" t="s">
        <v>127</v>
      </c>
      <c r="E54" s="208"/>
      <c r="F54" s="174">
        <f t="shared" si="2"/>
        <v>139.5</v>
      </c>
      <c r="G54" s="174">
        <f t="shared" si="2"/>
        <v>139.5</v>
      </c>
      <c r="H54" s="171">
        <f t="shared" si="0"/>
        <v>100</v>
      </c>
    </row>
    <row r="55" spans="1:8" s="169" customFormat="1" ht="52.5" customHeight="1">
      <c r="A55" s="209" t="s">
        <v>438</v>
      </c>
      <c r="B55" s="205" t="s">
        <v>78</v>
      </c>
      <c r="C55" s="205" t="s">
        <v>302</v>
      </c>
      <c r="D55" s="205" t="s">
        <v>568</v>
      </c>
      <c r="E55" s="208"/>
      <c r="F55" s="174">
        <f t="shared" si="2"/>
        <v>139.5</v>
      </c>
      <c r="G55" s="174">
        <f t="shared" si="2"/>
        <v>139.5</v>
      </c>
      <c r="H55" s="171">
        <f t="shared" si="0"/>
        <v>100</v>
      </c>
    </row>
    <row r="56" spans="1:8" s="169" customFormat="1" ht="47.25">
      <c r="A56" s="204" t="s">
        <v>439</v>
      </c>
      <c r="B56" s="205" t="s">
        <v>78</v>
      </c>
      <c r="C56" s="205" t="s">
        <v>302</v>
      </c>
      <c r="D56" s="205" t="s">
        <v>568</v>
      </c>
      <c r="E56" s="208" t="s">
        <v>634</v>
      </c>
      <c r="F56" s="174">
        <f>200-60.5</f>
        <v>139.5</v>
      </c>
      <c r="G56" s="174">
        <v>139.5</v>
      </c>
      <c r="H56" s="171">
        <f t="shared" si="0"/>
        <v>100</v>
      </c>
    </row>
    <row r="57" spans="1:8" s="169" customFormat="1">
      <c r="A57" s="200" t="s">
        <v>17</v>
      </c>
      <c r="B57" s="202" t="s">
        <v>110</v>
      </c>
      <c r="C57" s="202" t="s">
        <v>111</v>
      </c>
      <c r="D57" s="199"/>
      <c r="E57" s="199"/>
      <c r="F57" s="171">
        <f>F61</f>
        <v>0</v>
      </c>
      <c r="G57" s="171">
        <f>G61</f>
        <v>0</v>
      </c>
      <c r="H57" s="171">
        <v>0</v>
      </c>
    </row>
    <row r="58" spans="1:8" s="169" customFormat="1" ht="31.5">
      <c r="A58" s="209" t="s">
        <v>112</v>
      </c>
      <c r="B58" s="205" t="s">
        <v>78</v>
      </c>
      <c r="C58" s="205" t="s">
        <v>111</v>
      </c>
      <c r="D58" s="208" t="s">
        <v>113</v>
      </c>
      <c r="E58" s="199"/>
      <c r="F58" s="174">
        <f>F59</f>
        <v>0</v>
      </c>
      <c r="G58" s="174">
        <f>G59</f>
        <v>0</v>
      </c>
      <c r="H58" s="171">
        <v>0</v>
      </c>
    </row>
    <row r="59" spans="1:8" s="169" customFormat="1">
      <c r="A59" s="209" t="s">
        <v>114</v>
      </c>
      <c r="B59" s="205" t="s">
        <v>78</v>
      </c>
      <c r="C59" s="205" t="s">
        <v>111</v>
      </c>
      <c r="D59" s="208" t="s">
        <v>115</v>
      </c>
      <c r="E59" s="199"/>
      <c r="F59" s="174">
        <f>F61</f>
        <v>0</v>
      </c>
      <c r="G59" s="174">
        <f>G61</f>
        <v>0</v>
      </c>
      <c r="H59" s="171">
        <v>0</v>
      </c>
    </row>
    <row r="60" spans="1:8" s="169" customFormat="1">
      <c r="A60" s="209" t="s">
        <v>114</v>
      </c>
      <c r="B60" s="205" t="s">
        <v>78</v>
      </c>
      <c r="C60" s="205" t="s">
        <v>111</v>
      </c>
      <c r="D60" s="208" t="s">
        <v>116</v>
      </c>
      <c r="E60" s="199"/>
      <c r="F60" s="174">
        <f>F62</f>
        <v>0</v>
      </c>
      <c r="G60" s="174">
        <f>G62</f>
        <v>0</v>
      </c>
      <c r="H60" s="171">
        <v>0</v>
      </c>
    </row>
    <row r="61" spans="1:8" s="169" customFormat="1">
      <c r="A61" s="206" t="s">
        <v>117</v>
      </c>
      <c r="B61" s="211" t="s">
        <v>78</v>
      </c>
      <c r="C61" s="211">
        <v>11</v>
      </c>
      <c r="D61" s="208" t="s">
        <v>118</v>
      </c>
      <c r="E61" s="211"/>
      <c r="F61" s="175">
        <f>F62</f>
        <v>0</v>
      </c>
      <c r="G61" s="175">
        <f>G62</f>
        <v>0</v>
      </c>
      <c r="H61" s="171">
        <v>0</v>
      </c>
    </row>
    <row r="62" spans="1:8" s="169" customFormat="1">
      <c r="A62" s="209" t="s">
        <v>119</v>
      </c>
      <c r="B62" s="208" t="s">
        <v>78</v>
      </c>
      <c r="C62" s="208" t="s">
        <v>111</v>
      </c>
      <c r="D62" s="208" t="s">
        <v>118</v>
      </c>
      <c r="E62" s="208" t="s">
        <v>120</v>
      </c>
      <c r="F62" s="174">
        <f>50-50</f>
        <v>0</v>
      </c>
      <c r="G62" s="174">
        <v>0</v>
      </c>
      <c r="H62" s="171">
        <v>0</v>
      </c>
    </row>
    <row r="63" spans="1:8" s="169" customFormat="1">
      <c r="A63" s="212" t="s">
        <v>121</v>
      </c>
      <c r="B63" s="202" t="s">
        <v>78</v>
      </c>
      <c r="C63" s="202" t="s">
        <v>122</v>
      </c>
      <c r="D63" s="199"/>
      <c r="E63" s="199"/>
      <c r="F63" s="171">
        <f>F64+F71+F76+F84+F96+F103+F108+F120+F116+F111+F109</f>
        <v>1509.8</v>
      </c>
      <c r="G63" s="171">
        <f>G64+G71+G76+G84+G96+G103+G108+G120+G116+G111+G109</f>
        <v>1280</v>
      </c>
      <c r="H63" s="171">
        <f t="shared" si="0"/>
        <v>84.77944098556101</v>
      </c>
    </row>
    <row r="64" spans="1:8" s="169" customFormat="1" ht="31.5" hidden="1">
      <c r="A64" s="200" t="s">
        <v>112</v>
      </c>
      <c r="B64" s="202" t="s">
        <v>78</v>
      </c>
      <c r="C64" s="202" t="s">
        <v>122</v>
      </c>
      <c r="D64" s="199" t="s">
        <v>113</v>
      </c>
      <c r="E64" s="199"/>
      <c r="F64" s="171">
        <f>F65</f>
        <v>0</v>
      </c>
      <c r="G64" s="149"/>
      <c r="H64" s="171" t="e">
        <f t="shared" si="0"/>
        <v>#DIV/0!</v>
      </c>
    </row>
    <row r="65" spans="1:9" s="169" customFormat="1" hidden="1">
      <c r="A65" s="200" t="s">
        <v>114</v>
      </c>
      <c r="B65" s="202" t="s">
        <v>78</v>
      </c>
      <c r="C65" s="202" t="s">
        <v>122</v>
      </c>
      <c r="D65" s="199" t="s">
        <v>115</v>
      </c>
      <c r="E65" s="199"/>
      <c r="F65" s="171">
        <f>F67</f>
        <v>0</v>
      </c>
      <c r="G65" s="149"/>
      <c r="H65" s="171" t="e">
        <f t="shared" si="0"/>
        <v>#DIV/0!</v>
      </c>
    </row>
    <row r="66" spans="1:9" s="169" customFormat="1" hidden="1">
      <c r="A66" s="200" t="s">
        <v>114</v>
      </c>
      <c r="B66" s="202" t="s">
        <v>78</v>
      </c>
      <c r="C66" s="202" t="s">
        <v>122</v>
      </c>
      <c r="D66" s="199" t="s">
        <v>116</v>
      </c>
      <c r="E66" s="199"/>
      <c r="F66" s="171">
        <f>F68+F69+F70</f>
        <v>0</v>
      </c>
      <c r="G66" s="149"/>
      <c r="H66" s="171" t="e">
        <f t="shared" si="0"/>
        <v>#DIV/0!</v>
      </c>
    </row>
    <row r="67" spans="1:9" s="169" customFormat="1" ht="63" hidden="1">
      <c r="A67" s="209" t="s">
        <v>123</v>
      </c>
      <c r="B67" s="205" t="s">
        <v>78</v>
      </c>
      <c r="C67" s="205" t="s">
        <v>122</v>
      </c>
      <c r="D67" s="208" t="s">
        <v>124</v>
      </c>
      <c r="E67" s="208"/>
      <c r="F67" s="174">
        <f>F68+F69+F70</f>
        <v>0</v>
      </c>
      <c r="G67" s="149"/>
      <c r="H67" s="171" t="e">
        <f t="shared" si="0"/>
        <v>#DIV/0!</v>
      </c>
    </row>
    <row r="68" spans="1:9" s="169" customFormat="1" ht="31.5" hidden="1">
      <c r="A68" s="209" t="s">
        <v>125</v>
      </c>
      <c r="B68" s="205" t="s">
        <v>78</v>
      </c>
      <c r="C68" s="205" t="s">
        <v>122</v>
      </c>
      <c r="D68" s="208" t="s">
        <v>124</v>
      </c>
      <c r="E68" s="208" t="s">
        <v>126</v>
      </c>
      <c r="F68" s="174"/>
      <c r="G68" s="149"/>
      <c r="H68" s="171" t="e">
        <f t="shared" si="0"/>
        <v>#DIV/0!</v>
      </c>
    </row>
    <row r="69" spans="1:9" s="169" customFormat="1" ht="47.25" hidden="1">
      <c r="A69" s="206" t="s">
        <v>87</v>
      </c>
      <c r="B69" s="205" t="s">
        <v>78</v>
      </c>
      <c r="C69" s="205" t="s">
        <v>122</v>
      </c>
      <c r="D69" s="208" t="s">
        <v>124</v>
      </c>
      <c r="E69" s="208" t="s">
        <v>99</v>
      </c>
      <c r="F69" s="174"/>
      <c r="G69" s="149"/>
      <c r="H69" s="171" t="e">
        <f t="shared" si="0"/>
        <v>#DIV/0!</v>
      </c>
    </row>
    <row r="70" spans="1:9" s="169" customFormat="1" hidden="1">
      <c r="A70" s="206" t="s">
        <v>100</v>
      </c>
      <c r="B70" s="205" t="s">
        <v>78</v>
      </c>
      <c r="C70" s="205" t="s">
        <v>122</v>
      </c>
      <c r="D70" s="208" t="s">
        <v>124</v>
      </c>
      <c r="E70" s="208" t="s">
        <v>101</v>
      </c>
      <c r="F70" s="174"/>
      <c r="G70" s="149"/>
      <c r="H70" s="171" t="e">
        <f t="shared" si="0"/>
        <v>#DIV/0!</v>
      </c>
    </row>
    <row r="71" spans="1:9" s="169" customFormat="1" ht="31.5">
      <c r="A71" s="200" t="s">
        <v>112</v>
      </c>
      <c r="B71" s="202" t="s">
        <v>78</v>
      </c>
      <c r="C71" s="202" t="s">
        <v>122</v>
      </c>
      <c r="D71" s="199" t="s">
        <v>113</v>
      </c>
      <c r="E71" s="199"/>
      <c r="F71" s="171">
        <f>F72</f>
        <v>160.4</v>
      </c>
      <c r="G71" s="171">
        <f>G72</f>
        <v>6.8</v>
      </c>
      <c r="H71" s="171">
        <f t="shared" si="0"/>
        <v>4.2394014962593509</v>
      </c>
      <c r="I71" s="207"/>
    </row>
    <row r="72" spans="1:9" s="169" customFormat="1">
      <c r="A72" s="200" t="s">
        <v>114</v>
      </c>
      <c r="B72" s="202" t="s">
        <v>78</v>
      </c>
      <c r="C72" s="202" t="s">
        <v>122</v>
      </c>
      <c r="D72" s="199" t="s">
        <v>115</v>
      </c>
      <c r="E72" s="199"/>
      <c r="F72" s="171">
        <f>F74+F83</f>
        <v>160.4</v>
      </c>
      <c r="G72" s="171">
        <f>G74+G83</f>
        <v>6.8</v>
      </c>
      <c r="H72" s="171">
        <f t="shared" si="0"/>
        <v>4.2394014962593509</v>
      </c>
    </row>
    <row r="73" spans="1:9" s="169" customFormat="1">
      <c r="A73" s="200" t="s">
        <v>114</v>
      </c>
      <c r="B73" s="202" t="s">
        <v>78</v>
      </c>
      <c r="C73" s="202" t="s">
        <v>122</v>
      </c>
      <c r="D73" s="199" t="s">
        <v>127</v>
      </c>
      <c r="E73" s="199"/>
      <c r="F73" s="171">
        <f>F74+F83</f>
        <v>160.4</v>
      </c>
      <c r="G73" s="171">
        <f>G74+G83</f>
        <v>6.8</v>
      </c>
      <c r="H73" s="171">
        <f t="shared" si="0"/>
        <v>4.2394014962593509</v>
      </c>
    </row>
    <row r="74" spans="1:9" s="169" customFormat="1" ht="78.75">
      <c r="A74" s="206" t="s">
        <v>128</v>
      </c>
      <c r="B74" s="205" t="s">
        <v>78</v>
      </c>
      <c r="C74" s="205" t="s">
        <v>122</v>
      </c>
      <c r="D74" s="208" t="s">
        <v>129</v>
      </c>
      <c r="E74" s="208"/>
      <c r="F74" s="174">
        <f>F75</f>
        <v>10.400000000000006</v>
      </c>
      <c r="G74" s="174">
        <f>G75</f>
        <v>6.8</v>
      </c>
      <c r="H74" s="171">
        <f t="shared" si="0"/>
        <v>65.384615384615358</v>
      </c>
    </row>
    <row r="75" spans="1:9" s="169" customFormat="1" ht="47.25">
      <c r="A75" s="206" t="s">
        <v>87</v>
      </c>
      <c r="B75" s="205" t="s">
        <v>78</v>
      </c>
      <c r="C75" s="205" t="s">
        <v>122</v>
      </c>
      <c r="D75" s="208" t="s">
        <v>129</v>
      </c>
      <c r="E75" s="208" t="s">
        <v>99</v>
      </c>
      <c r="F75" s="174">
        <f>135-46.8-77.8</f>
        <v>10.400000000000006</v>
      </c>
      <c r="G75" s="174">
        <v>6.8</v>
      </c>
      <c r="H75" s="171">
        <f t="shared" si="0"/>
        <v>65.384615384615358</v>
      </c>
    </row>
    <row r="76" spans="1:9" s="169" customFormat="1" ht="47.25" hidden="1">
      <c r="A76" s="213" t="s">
        <v>130</v>
      </c>
      <c r="B76" s="202" t="s">
        <v>78</v>
      </c>
      <c r="C76" s="202" t="s">
        <v>122</v>
      </c>
      <c r="D76" s="199" t="s">
        <v>131</v>
      </c>
      <c r="E76" s="199"/>
      <c r="F76" s="171">
        <f>F77</f>
        <v>0</v>
      </c>
      <c r="G76" s="149"/>
      <c r="H76" s="171" t="e">
        <f t="shared" si="0"/>
        <v>#DIV/0!</v>
      </c>
    </row>
    <row r="77" spans="1:9" s="169" customFormat="1" ht="78.75" hidden="1">
      <c r="A77" s="213" t="s">
        <v>132</v>
      </c>
      <c r="B77" s="202" t="s">
        <v>78</v>
      </c>
      <c r="C77" s="202" t="s">
        <v>122</v>
      </c>
      <c r="D77" s="199" t="s">
        <v>133</v>
      </c>
      <c r="E77" s="199"/>
      <c r="F77" s="171">
        <f>F78</f>
        <v>0</v>
      </c>
      <c r="G77" s="149"/>
      <c r="H77" s="171" t="e">
        <f t="shared" si="0"/>
        <v>#DIV/0!</v>
      </c>
    </row>
    <row r="78" spans="1:9" s="169" customFormat="1" ht="47.25" hidden="1">
      <c r="A78" s="214" t="s">
        <v>134</v>
      </c>
      <c r="B78" s="205" t="s">
        <v>78</v>
      </c>
      <c r="C78" s="205" t="s">
        <v>122</v>
      </c>
      <c r="D78" s="208" t="s">
        <v>135</v>
      </c>
      <c r="E78" s="208"/>
      <c r="F78" s="174">
        <f>F79</f>
        <v>0</v>
      </c>
      <c r="G78" s="149"/>
      <c r="H78" s="171" t="e">
        <f t="shared" si="0"/>
        <v>#DIV/0!</v>
      </c>
    </row>
    <row r="79" spans="1:9" s="169" customFormat="1" ht="31.5" hidden="1">
      <c r="A79" s="206" t="s">
        <v>136</v>
      </c>
      <c r="B79" s="205" t="s">
        <v>78</v>
      </c>
      <c r="C79" s="205" t="s">
        <v>122</v>
      </c>
      <c r="D79" s="208" t="s">
        <v>137</v>
      </c>
      <c r="E79" s="208"/>
      <c r="F79" s="174">
        <f>F80+F81</f>
        <v>0</v>
      </c>
      <c r="G79" s="149"/>
      <c r="H79" s="171" t="e">
        <f t="shared" ref="H79:H142" si="3">G79/F79*100</f>
        <v>#DIV/0!</v>
      </c>
    </row>
    <row r="80" spans="1:9" s="169" customFormat="1" ht="31.5" hidden="1">
      <c r="A80" s="204" t="s">
        <v>96</v>
      </c>
      <c r="B80" s="205" t="s">
        <v>78</v>
      </c>
      <c r="C80" s="205" t="s">
        <v>122</v>
      </c>
      <c r="D80" s="208" t="s">
        <v>137</v>
      </c>
      <c r="E80" s="208" t="s">
        <v>97</v>
      </c>
      <c r="F80" s="174">
        <v>0</v>
      </c>
      <c r="G80" s="149"/>
      <c r="H80" s="171" t="e">
        <f t="shared" si="3"/>
        <v>#DIV/0!</v>
      </c>
    </row>
    <row r="81" spans="1:8" s="169" customFormat="1" ht="47.25" hidden="1">
      <c r="A81" s="206" t="s">
        <v>87</v>
      </c>
      <c r="B81" s="205" t="s">
        <v>78</v>
      </c>
      <c r="C81" s="205" t="s">
        <v>122</v>
      </c>
      <c r="D81" s="208" t="s">
        <v>137</v>
      </c>
      <c r="E81" s="208" t="s">
        <v>99</v>
      </c>
      <c r="F81" s="174">
        <v>0</v>
      </c>
      <c r="G81" s="149"/>
      <c r="H81" s="171" t="e">
        <f t="shared" si="3"/>
        <v>#DIV/0!</v>
      </c>
    </row>
    <row r="82" spans="1:8" s="169" customFormat="1" ht="31.5">
      <c r="A82" s="206" t="s">
        <v>654</v>
      </c>
      <c r="B82" s="205" t="s">
        <v>78</v>
      </c>
      <c r="C82" s="205" t="s">
        <v>122</v>
      </c>
      <c r="D82" s="208" t="s">
        <v>653</v>
      </c>
      <c r="E82" s="208"/>
      <c r="F82" s="174">
        <f>F83</f>
        <v>150</v>
      </c>
      <c r="G82" s="174">
        <f>G83</f>
        <v>0</v>
      </c>
      <c r="H82" s="171">
        <f t="shared" si="3"/>
        <v>0</v>
      </c>
    </row>
    <row r="83" spans="1:8" s="169" customFormat="1" ht="47.25">
      <c r="A83" s="206" t="s">
        <v>87</v>
      </c>
      <c r="B83" s="205" t="s">
        <v>78</v>
      </c>
      <c r="C83" s="205" t="s">
        <v>122</v>
      </c>
      <c r="D83" s="208" t="s">
        <v>653</v>
      </c>
      <c r="E83" s="208" t="s">
        <v>99</v>
      </c>
      <c r="F83" s="174">
        <v>150</v>
      </c>
      <c r="G83" s="174">
        <v>0</v>
      </c>
      <c r="H83" s="171">
        <f t="shared" si="3"/>
        <v>0</v>
      </c>
    </row>
    <row r="84" spans="1:8" s="169" customFormat="1" ht="118.5" customHeight="1">
      <c r="A84" s="213" t="s">
        <v>138</v>
      </c>
      <c r="B84" s="202" t="s">
        <v>78</v>
      </c>
      <c r="C84" s="202" t="s">
        <v>122</v>
      </c>
      <c r="D84" s="199" t="s">
        <v>139</v>
      </c>
      <c r="E84" s="199"/>
      <c r="F84" s="171">
        <f>F88+F92+F95</f>
        <v>143</v>
      </c>
      <c r="G84" s="171">
        <f>G88+G92+G95</f>
        <v>136</v>
      </c>
      <c r="H84" s="171">
        <f t="shared" si="3"/>
        <v>95.104895104895107</v>
      </c>
    </row>
    <row r="85" spans="1:8" s="169" customFormat="1" ht="31.5" hidden="1">
      <c r="A85" s="215" t="s">
        <v>140</v>
      </c>
      <c r="B85" s="202" t="s">
        <v>78</v>
      </c>
      <c r="C85" s="202" t="s">
        <v>122</v>
      </c>
      <c r="D85" s="199" t="s">
        <v>141</v>
      </c>
      <c r="E85" s="199"/>
      <c r="F85" s="171">
        <f>F88</f>
        <v>0</v>
      </c>
      <c r="G85" s="149"/>
      <c r="H85" s="171" t="e">
        <f t="shared" si="3"/>
        <v>#DIV/0!</v>
      </c>
    </row>
    <row r="86" spans="1:8" s="169" customFormat="1" ht="47.25" hidden="1">
      <c r="A86" s="206" t="s">
        <v>142</v>
      </c>
      <c r="B86" s="205" t="s">
        <v>78</v>
      </c>
      <c r="C86" s="205" t="s">
        <v>122</v>
      </c>
      <c r="D86" s="208" t="s">
        <v>143</v>
      </c>
      <c r="E86" s="208"/>
      <c r="F86" s="174">
        <f>F87</f>
        <v>0</v>
      </c>
      <c r="G86" s="149"/>
      <c r="H86" s="171" t="e">
        <f t="shared" si="3"/>
        <v>#DIV/0!</v>
      </c>
    </row>
    <row r="87" spans="1:8" s="169" customFormat="1" ht="31.5" hidden="1">
      <c r="A87" s="206" t="s">
        <v>144</v>
      </c>
      <c r="B87" s="205" t="s">
        <v>78</v>
      </c>
      <c r="C87" s="205" t="s">
        <v>122</v>
      </c>
      <c r="D87" s="208" t="s">
        <v>145</v>
      </c>
      <c r="E87" s="208"/>
      <c r="F87" s="174">
        <f>F88</f>
        <v>0</v>
      </c>
      <c r="G87" s="149"/>
      <c r="H87" s="171" t="e">
        <f t="shared" si="3"/>
        <v>#DIV/0!</v>
      </c>
    </row>
    <row r="88" spans="1:8" s="169" customFormat="1" ht="47.25" hidden="1">
      <c r="A88" s="206" t="s">
        <v>87</v>
      </c>
      <c r="B88" s="205" t="s">
        <v>78</v>
      </c>
      <c r="C88" s="205" t="s">
        <v>122</v>
      </c>
      <c r="D88" s="208" t="s">
        <v>145</v>
      </c>
      <c r="E88" s="208" t="s">
        <v>99</v>
      </c>
      <c r="F88" s="174">
        <v>0</v>
      </c>
      <c r="G88" s="149"/>
      <c r="H88" s="171" t="e">
        <f t="shared" si="3"/>
        <v>#DIV/0!</v>
      </c>
    </row>
    <row r="89" spans="1:8" s="169" customFormat="1">
      <c r="A89" s="215" t="s">
        <v>146</v>
      </c>
      <c r="B89" s="202" t="s">
        <v>78</v>
      </c>
      <c r="C89" s="202" t="s">
        <v>122</v>
      </c>
      <c r="D89" s="202" t="s">
        <v>147</v>
      </c>
      <c r="E89" s="202"/>
      <c r="F89" s="172">
        <f>F92+F95</f>
        <v>143</v>
      </c>
      <c r="G89" s="172">
        <f>G92+G95</f>
        <v>136</v>
      </c>
      <c r="H89" s="171">
        <f t="shared" si="3"/>
        <v>95.104895104895107</v>
      </c>
    </row>
    <row r="90" spans="1:8" s="169" customFormat="1" ht="117.75" customHeight="1">
      <c r="A90" s="216" t="s">
        <v>557</v>
      </c>
      <c r="B90" s="205" t="s">
        <v>78</v>
      </c>
      <c r="C90" s="205" t="s">
        <v>122</v>
      </c>
      <c r="D90" s="205" t="s">
        <v>148</v>
      </c>
      <c r="E90" s="202"/>
      <c r="F90" s="173">
        <f>F91</f>
        <v>17</v>
      </c>
      <c r="G90" s="173">
        <f>G91</f>
        <v>17</v>
      </c>
      <c r="H90" s="171">
        <f t="shared" si="3"/>
        <v>100</v>
      </c>
    </row>
    <row r="91" spans="1:8" s="169" customFormat="1" ht="93" customHeight="1">
      <c r="A91" s="216" t="s">
        <v>558</v>
      </c>
      <c r="B91" s="205" t="s">
        <v>78</v>
      </c>
      <c r="C91" s="205" t="s">
        <v>122</v>
      </c>
      <c r="D91" s="205" t="s">
        <v>149</v>
      </c>
      <c r="E91" s="202"/>
      <c r="F91" s="173">
        <f>F92</f>
        <v>17</v>
      </c>
      <c r="G91" s="173">
        <f>G92</f>
        <v>17</v>
      </c>
      <c r="H91" s="171">
        <f t="shared" si="3"/>
        <v>100</v>
      </c>
    </row>
    <row r="92" spans="1:8" s="169" customFormat="1" ht="47.25">
      <c r="A92" s="206" t="s">
        <v>150</v>
      </c>
      <c r="B92" s="205" t="s">
        <v>78</v>
      </c>
      <c r="C92" s="205" t="s">
        <v>122</v>
      </c>
      <c r="D92" s="205" t="s">
        <v>149</v>
      </c>
      <c r="E92" s="205" t="s">
        <v>99</v>
      </c>
      <c r="F92" s="173">
        <f>24-7</f>
        <v>17</v>
      </c>
      <c r="G92" s="173">
        <v>17</v>
      </c>
      <c r="H92" s="171">
        <f t="shared" si="3"/>
        <v>100</v>
      </c>
    </row>
    <row r="93" spans="1:8" s="169" customFormat="1" ht="110.25">
      <c r="A93" s="204" t="s">
        <v>555</v>
      </c>
      <c r="B93" s="205" t="s">
        <v>78</v>
      </c>
      <c r="C93" s="205" t="s">
        <v>122</v>
      </c>
      <c r="D93" s="208" t="s">
        <v>509</v>
      </c>
      <c r="E93" s="208"/>
      <c r="F93" s="174">
        <f>F94</f>
        <v>126</v>
      </c>
      <c r="G93" s="174">
        <f>G94</f>
        <v>119</v>
      </c>
      <c r="H93" s="171">
        <f t="shared" si="3"/>
        <v>94.444444444444443</v>
      </c>
    </row>
    <row r="94" spans="1:8" s="169" customFormat="1" ht="94.5">
      <c r="A94" s="204" t="s">
        <v>556</v>
      </c>
      <c r="B94" s="205" t="s">
        <v>78</v>
      </c>
      <c r="C94" s="205" t="s">
        <v>122</v>
      </c>
      <c r="D94" s="208" t="s">
        <v>151</v>
      </c>
      <c r="E94" s="208"/>
      <c r="F94" s="174">
        <f>F95</f>
        <v>126</v>
      </c>
      <c r="G94" s="174">
        <f>G95</f>
        <v>119</v>
      </c>
      <c r="H94" s="171">
        <f t="shared" si="3"/>
        <v>94.444444444444443</v>
      </c>
    </row>
    <row r="95" spans="1:8" s="169" customFormat="1" ht="47.25">
      <c r="A95" s="206" t="s">
        <v>475</v>
      </c>
      <c r="B95" s="205" t="s">
        <v>78</v>
      </c>
      <c r="C95" s="205" t="s">
        <v>122</v>
      </c>
      <c r="D95" s="208" t="s">
        <v>151</v>
      </c>
      <c r="E95" s="208" t="s">
        <v>99</v>
      </c>
      <c r="F95" s="174">
        <v>126</v>
      </c>
      <c r="G95" s="174">
        <v>119</v>
      </c>
      <c r="H95" s="171">
        <f t="shared" si="3"/>
        <v>94.444444444444443</v>
      </c>
    </row>
    <row r="96" spans="1:8" s="169" customFormat="1" ht="78.75">
      <c r="A96" s="213" t="s">
        <v>152</v>
      </c>
      <c r="B96" s="202" t="s">
        <v>78</v>
      </c>
      <c r="C96" s="202" t="s">
        <v>122</v>
      </c>
      <c r="D96" s="199" t="s">
        <v>153</v>
      </c>
      <c r="E96" s="199"/>
      <c r="F96" s="171">
        <f t="shared" ref="F96:G98" si="4">F97</f>
        <v>35</v>
      </c>
      <c r="G96" s="171">
        <f t="shared" si="4"/>
        <v>35</v>
      </c>
      <c r="H96" s="171">
        <f t="shared" si="3"/>
        <v>100</v>
      </c>
    </row>
    <row r="97" spans="1:8" s="169" customFormat="1" ht="126">
      <c r="A97" s="213" t="s">
        <v>154</v>
      </c>
      <c r="B97" s="202" t="s">
        <v>78</v>
      </c>
      <c r="C97" s="202" t="s">
        <v>122</v>
      </c>
      <c r="D97" s="199" t="s">
        <v>155</v>
      </c>
      <c r="E97" s="199"/>
      <c r="F97" s="171">
        <f t="shared" si="4"/>
        <v>35</v>
      </c>
      <c r="G97" s="171">
        <f t="shared" si="4"/>
        <v>35</v>
      </c>
      <c r="H97" s="171">
        <f t="shared" si="3"/>
        <v>100</v>
      </c>
    </row>
    <row r="98" spans="1:8" s="169" customFormat="1" ht="204.75">
      <c r="A98" s="206" t="s">
        <v>156</v>
      </c>
      <c r="B98" s="205" t="s">
        <v>78</v>
      </c>
      <c r="C98" s="205" t="s">
        <v>122</v>
      </c>
      <c r="D98" s="208" t="s">
        <v>157</v>
      </c>
      <c r="E98" s="208"/>
      <c r="F98" s="174">
        <f t="shared" si="4"/>
        <v>35</v>
      </c>
      <c r="G98" s="174">
        <f t="shared" si="4"/>
        <v>35</v>
      </c>
      <c r="H98" s="171">
        <f t="shared" si="3"/>
        <v>100</v>
      </c>
    </row>
    <row r="99" spans="1:8" s="169" customFormat="1" ht="47.25">
      <c r="A99" s="206" t="s">
        <v>87</v>
      </c>
      <c r="B99" s="205" t="s">
        <v>78</v>
      </c>
      <c r="C99" s="205" t="s">
        <v>122</v>
      </c>
      <c r="D99" s="208" t="s">
        <v>157</v>
      </c>
      <c r="E99" s="208" t="s">
        <v>99</v>
      </c>
      <c r="F99" s="174">
        <f>80-45</f>
        <v>35</v>
      </c>
      <c r="G99" s="174">
        <v>35</v>
      </c>
      <c r="H99" s="171">
        <f t="shared" si="3"/>
        <v>100</v>
      </c>
    </row>
    <row r="100" spans="1:8" s="169" customFormat="1" ht="63" hidden="1">
      <c r="A100" s="213" t="s">
        <v>158</v>
      </c>
      <c r="B100" s="205" t="s">
        <v>78</v>
      </c>
      <c r="C100" s="205" t="s">
        <v>122</v>
      </c>
      <c r="D100" s="208" t="s">
        <v>159</v>
      </c>
      <c r="E100" s="208"/>
      <c r="F100" s="174">
        <f>F103</f>
        <v>0</v>
      </c>
      <c r="G100" s="149"/>
      <c r="H100" s="171" t="e">
        <f t="shared" si="3"/>
        <v>#DIV/0!</v>
      </c>
    </row>
    <row r="101" spans="1:8" s="169" customFormat="1" ht="63" hidden="1">
      <c r="A101" s="214" t="s">
        <v>160</v>
      </c>
      <c r="B101" s="205" t="s">
        <v>78</v>
      </c>
      <c r="C101" s="205" t="s">
        <v>122</v>
      </c>
      <c r="D101" s="208" t="s">
        <v>161</v>
      </c>
      <c r="E101" s="208"/>
      <c r="F101" s="174">
        <f>F103</f>
        <v>0</v>
      </c>
      <c r="G101" s="149"/>
      <c r="H101" s="171" t="e">
        <f t="shared" si="3"/>
        <v>#DIV/0!</v>
      </c>
    </row>
    <row r="102" spans="1:8" s="169" customFormat="1" ht="63" hidden="1">
      <c r="A102" s="204" t="s">
        <v>162</v>
      </c>
      <c r="B102" s="205" t="s">
        <v>78</v>
      </c>
      <c r="C102" s="205" t="s">
        <v>122</v>
      </c>
      <c r="D102" s="208" t="s">
        <v>163</v>
      </c>
      <c r="E102" s="208"/>
      <c r="F102" s="174">
        <f>F103</f>
        <v>0</v>
      </c>
      <c r="G102" s="149"/>
      <c r="H102" s="171" t="e">
        <f t="shared" si="3"/>
        <v>#DIV/0!</v>
      </c>
    </row>
    <row r="103" spans="1:8" s="169" customFormat="1" ht="47.25" hidden="1">
      <c r="A103" s="206" t="s">
        <v>87</v>
      </c>
      <c r="B103" s="205" t="s">
        <v>78</v>
      </c>
      <c r="C103" s="205" t="s">
        <v>122</v>
      </c>
      <c r="D103" s="208" t="s">
        <v>163</v>
      </c>
      <c r="E103" s="208" t="s">
        <v>99</v>
      </c>
      <c r="F103" s="174"/>
      <c r="G103" s="149"/>
      <c r="H103" s="171" t="e">
        <f t="shared" si="3"/>
        <v>#DIV/0!</v>
      </c>
    </row>
    <row r="104" spans="1:8" s="169" customFormat="1">
      <c r="A104" s="209" t="s">
        <v>114</v>
      </c>
      <c r="B104" s="205" t="s">
        <v>78</v>
      </c>
      <c r="C104" s="205" t="s">
        <v>122</v>
      </c>
      <c r="D104" s="208" t="s">
        <v>115</v>
      </c>
      <c r="E104" s="208"/>
      <c r="F104" s="174">
        <f>F105</f>
        <v>1147.4000000000001</v>
      </c>
      <c r="G104" s="174">
        <f>G105</f>
        <v>1078.2</v>
      </c>
      <c r="H104" s="171">
        <f t="shared" si="3"/>
        <v>93.968973331009238</v>
      </c>
    </row>
    <row r="105" spans="1:8" s="169" customFormat="1">
      <c r="A105" s="209" t="s">
        <v>114</v>
      </c>
      <c r="B105" s="205" t="s">
        <v>78</v>
      </c>
      <c r="C105" s="205" t="s">
        <v>122</v>
      </c>
      <c r="D105" s="208" t="s">
        <v>127</v>
      </c>
      <c r="E105" s="208"/>
      <c r="F105" s="174">
        <f>F106+F111</f>
        <v>1147.4000000000001</v>
      </c>
      <c r="G105" s="174">
        <f>G106+G111</f>
        <v>1078.2</v>
      </c>
      <c r="H105" s="171">
        <f t="shared" si="3"/>
        <v>93.968973331009238</v>
      </c>
    </row>
    <row r="106" spans="1:8" s="169" customFormat="1" ht="31.5">
      <c r="A106" s="217" t="s">
        <v>164</v>
      </c>
      <c r="B106" s="205" t="s">
        <v>78</v>
      </c>
      <c r="C106" s="205" t="s">
        <v>122</v>
      </c>
      <c r="D106" s="208" t="s">
        <v>165</v>
      </c>
      <c r="E106" s="208"/>
      <c r="F106" s="174">
        <f>F107</f>
        <v>1143.9000000000001</v>
      </c>
      <c r="G106" s="174">
        <f>G107</f>
        <v>1074.7</v>
      </c>
      <c r="H106" s="171">
        <f t="shared" si="3"/>
        <v>93.950520150362792</v>
      </c>
    </row>
    <row r="107" spans="1:8" s="169" customFormat="1">
      <c r="A107" s="217" t="s">
        <v>166</v>
      </c>
      <c r="B107" s="205" t="s">
        <v>78</v>
      </c>
      <c r="C107" s="205" t="s">
        <v>122</v>
      </c>
      <c r="D107" s="208" t="s">
        <v>167</v>
      </c>
      <c r="E107" s="208"/>
      <c r="F107" s="174">
        <f>F108+F109</f>
        <v>1143.9000000000001</v>
      </c>
      <c r="G107" s="174">
        <f>G108+G109</f>
        <v>1074.7</v>
      </c>
      <c r="H107" s="171">
        <f t="shared" si="3"/>
        <v>93.950520150362792</v>
      </c>
    </row>
    <row r="108" spans="1:8" s="169" customFormat="1" ht="47.25">
      <c r="A108" s="206" t="s">
        <v>87</v>
      </c>
      <c r="B108" s="205" t="s">
        <v>78</v>
      </c>
      <c r="C108" s="205" t="s">
        <v>122</v>
      </c>
      <c r="D108" s="208" t="s">
        <v>165</v>
      </c>
      <c r="E108" s="208" t="s">
        <v>99</v>
      </c>
      <c r="F108" s="174">
        <f>210+240+135+62.8+300+141.9-11</f>
        <v>1078.7</v>
      </c>
      <c r="G108" s="174">
        <v>1019.5</v>
      </c>
      <c r="H108" s="171">
        <f t="shared" si="3"/>
        <v>94.51191248725317</v>
      </c>
    </row>
    <row r="109" spans="1:8" s="169" customFormat="1">
      <c r="A109" s="206" t="s">
        <v>100</v>
      </c>
      <c r="B109" s="205" t="s">
        <v>78</v>
      </c>
      <c r="C109" s="205" t="s">
        <v>122</v>
      </c>
      <c r="D109" s="208" t="s">
        <v>165</v>
      </c>
      <c r="E109" s="208" t="s">
        <v>101</v>
      </c>
      <c r="F109" s="174">
        <v>65.2</v>
      </c>
      <c r="G109" s="174">
        <v>55.2</v>
      </c>
      <c r="H109" s="171">
        <f t="shared" si="3"/>
        <v>84.662576687116569</v>
      </c>
    </row>
    <row r="110" spans="1:8" s="169" customFormat="1" ht="78.75">
      <c r="A110" s="206" t="s">
        <v>592</v>
      </c>
      <c r="B110" s="205" t="s">
        <v>78</v>
      </c>
      <c r="C110" s="205" t="s">
        <v>122</v>
      </c>
      <c r="D110" s="208" t="s">
        <v>591</v>
      </c>
      <c r="E110" s="208"/>
      <c r="F110" s="174">
        <f>F111</f>
        <v>3.5</v>
      </c>
      <c r="G110" s="174">
        <f>G111</f>
        <v>3.5</v>
      </c>
      <c r="H110" s="171">
        <f t="shared" si="3"/>
        <v>100</v>
      </c>
    </row>
    <row r="111" spans="1:8" s="169" customFormat="1" ht="47.25">
      <c r="A111" s="206" t="s">
        <v>87</v>
      </c>
      <c r="B111" s="205" t="s">
        <v>78</v>
      </c>
      <c r="C111" s="205" t="s">
        <v>122</v>
      </c>
      <c r="D111" s="208" t="s">
        <v>591</v>
      </c>
      <c r="E111" s="208" t="s">
        <v>593</v>
      </c>
      <c r="F111" s="174">
        <v>3.5</v>
      </c>
      <c r="G111" s="174">
        <v>3.5</v>
      </c>
      <c r="H111" s="171">
        <f t="shared" si="3"/>
        <v>100</v>
      </c>
    </row>
    <row r="112" spans="1:8" s="169" customFormat="1" ht="47.25">
      <c r="A112" s="213" t="s">
        <v>317</v>
      </c>
      <c r="B112" s="205" t="s">
        <v>78</v>
      </c>
      <c r="C112" s="205" t="s">
        <v>122</v>
      </c>
      <c r="D112" s="199" t="s">
        <v>318</v>
      </c>
      <c r="E112" s="199"/>
      <c r="F112" s="171">
        <f t="shared" ref="F112:G115" si="5">F113</f>
        <v>15</v>
      </c>
      <c r="G112" s="171">
        <f t="shared" si="5"/>
        <v>15</v>
      </c>
      <c r="H112" s="171">
        <f t="shared" si="3"/>
        <v>100</v>
      </c>
    </row>
    <row r="113" spans="1:8" s="169" customFormat="1" ht="47.25">
      <c r="A113" s="213" t="s">
        <v>319</v>
      </c>
      <c r="B113" s="205" t="s">
        <v>78</v>
      </c>
      <c r="C113" s="205" t="s">
        <v>122</v>
      </c>
      <c r="D113" s="199" t="s">
        <v>320</v>
      </c>
      <c r="E113" s="199"/>
      <c r="F113" s="171">
        <f t="shared" si="5"/>
        <v>15</v>
      </c>
      <c r="G113" s="171">
        <f t="shared" si="5"/>
        <v>15</v>
      </c>
      <c r="H113" s="171">
        <f t="shared" si="3"/>
        <v>100</v>
      </c>
    </row>
    <row r="114" spans="1:8" s="169" customFormat="1" ht="47.25">
      <c r="A114" s="214" t="s">
        <v>327</v>
      </c>
      <c r="B114" s="205" t="s">
        <v>78</v>
      </c>
      <c r="C114" s="205" t="s">
        <v>122</v>
      </c>
      <c r="D114" s="208" t="s">
        <v>328</v>
      </c>
      <c r="E114" s="208"/>
      <c r="F114" s="174">
        <f t="shared" si="5"/>
        <v>15</v>
      </c>
      <c r="G114" s="174">
        <f t="shared" si="5"/>
        <v>15</v>
      </c>
      <c r="H114" s="171">
        <f t="shared" si="3"/>
        <v>100</v>
      </c>
    </row>
    <row r="115" spans="1:8" s="169" customFormat="1" ht="63">
      <c r="A115" s="214" t="s">
        <v>440</v>
      </c>
      <c r="B115" s="205" t="s">
        <v>78</v>
      </c>
      <c r="C115" s="205" t="s">
        <v>122</v>
      </c>
      <c r="D115" s="208" t="s">
        <v>330</v>
      </c>
      <c r="E115" s="208"/>
      <c r="F115" s="174">
        <f t="shared" si="5"/>
        <v>15</v>
      </c>
      <c r="G115" s="174">
        <f t="shared" si="5"/>
        <v>15</v>
      </c>
      <c r="H115" s="171">
        <f t="shared" si="3"/>
        <v>100</v>
      </c>
    </row>
    <row r="116" spans="1:8" s="169" customFormat="1" ht="31.5">
      <c r="A116" s="206" t="s">
        <v>325</v>
      </c>
      <c r="B116" s="205" t="s">
        <v>78</v>
      </c>
      <c r="C116" s="205" t="s">
        <v>122</v>
      </c>
      <c r="D116" s="208" t="s">
        <v>330</v>
      </c>
      <c r="E116" s="208" t="s">
        <v>441</v>
      </c>
      <c r="F116" s="174">
        <v>15</v>
      </c>
      <c r="G116" s="174">
        <v>15</v>
      </c>
      <c r="H116" s="171">
        <f t="shared" si="3"/>
        <v>100</v>
      </c>
    </row>
    <row r="117" spans="1:8" s="169" customFormat="1" ht="47.25">
      <c r="A117" s="213" t="s">
        <v>572</v>
      </c>
      <c r="B117" s="205" t="s">
        <v>78</v>
      </c>
      <c r="C117" s="205" t="s">
        <v>122</v>
      </c>
      <c r="D117" s="208" t="s">
        <v>159</v>
      </c>
      <c r="E117" s="208"/>
      <c r="F117" s="174">
        <f>F120</f>
        <v>9</v>
      </c>
      <c r="G117" s="174">
        <f>G120</f>
        <v>9</v>
      </c>
      <c r="H117" s="171">
        <f t="shared" si="3"/>
        <v>100</v>
      </c>
    </row>
    <row r="118" spans="1:8" s="169" customFormat="1" ht="63">
      <c r="A118" s="214" t="s">
        <v>160</v>
      </c>
      <c r="B118" s="205" t="s">
        <v>78</v>
      </c>
      <c r="C118" s="205" t="s">
        <v>122</v>
      </c>
      <c r="D118" s="208" t="s">
        <v>161</v>
      </c>
      <c r="E118" s="208"/>
      <c r="F118" s="174">
        <f>F120</f>
        <v>9</v>
      </c>
      <c r="G118" s="174">
        <f>G120</f>
        <v>9</v>
      </c>
      <c r="H118" s="171">
        <f t="shared" si="3"/>
        <v>100</v>
      </c>
    </row>
    <row r="119" spans="1:8" s="169" customFormat="1" ht="63">
      <c r="A119" s="204" t="s">
        <v>162</v>
      </c>
      <c r="B119" s="205" t="s">
        <v>78</v>
      </c>
      <c r="C119" s="205" t="s">
        <v>122</v>
      </c>
      <c r="D119" s="208" t="s">
        <v>163</v>
      </c>
      <c r="E119" s="208"/>
      <c r="F119" s="174">
        <f>F120</f>
        <v>9</v>
      </c>
      <c r="G119" s="174">
        <f>G120</f>
        <v>9</v>
      </c>
      <c r="H119" s="171">
        <f t="shared" si="3"/>
        <v>100</v>
      </c>
    </row>
    <row r="120" spans="1:8" s="169" customFormat="1" ht="47.25">
      <c r="A120" s="206" t="s">
        <v>87</v>
      </c>
      <c r="B120" s="205" t="s">
        <v>78</v>
      </c>
      <c r="C120" s="205" t="s">
        <v>122</v>
      </c>
      <c r="D120" s="208" t="s">
        <v>163</v>
      </c>
      <c r="E120" s="208" t="s">
        <v>99</v>
      </c>
      <c r="F120" s="174">
        <f>2+7</f>
        <v>9</v>
      </c>
      <c r="G120" s="174">
        <v>9</v>
      </c>
      <c r="H120" s="171">
        <f t="shared" si="3"/>
        <v>100</v>
      </c>
    </row>
    <row r="121" spans="1:8" s="169" customFormat="1">
      <c r="A121" s="218" t="s">
        <v>168</v>
      </c>
      <c r="B121" s="202" t="s">
        <v>169</v>
      </c>
      <c r="C121" s="202" t="s">
        <v>79</v>
      </c>
      <c r="D121" s="199"/>
      <c r="E121" s="219"/>
      <c r="F121" s="176">
        <f t="shared" ref="F121:G123" si="6">F122</f>
        <v>278.29999999999995</v>
      </c>
      <c r="G121" s="176">
        <f t="shared" si="6"/>
        <v>278.3</v>
      </c>
      <c r="H121" s="171">
        <f t="shared" si="3"/>
        <v>100.00000000000003</v>
      </c>
    </row>
    <row r="122" spans="1:8" s="169" customFormat="1">
      <c r="A122" s="209" t="s">
        <v>23</v>
      </c>
      <c r="B122" s="205" t="s">
        <v>169</v>
      </c>
      <c r="C122" s="205" t="s">
        <v>80</v>
      </c>
      <c r="D122" s="208"/>
      <c r="E122" s="220"/>
      <c r="F122" s="175">
        <f t="shared" si="6"/>
        <v>278.29999999999995</v>
      </c>
      <c r="G122" s="175">
        <f t="shared" si="6"/>
        <v>278.3</v>
      </c>
      <c r="H122" s="171">
        <f t="shared" si="3"/>
        <v>100.00000000000003</v>
      </c>
    </row>
    <row r="123" spans="1:8" s="169" customFormat="1" ht="31.5">
      <c r="A123" s="209" t="s">
        <v>170</v>
      </c>
      <c r="B123" s="205" t="s">
        <v>169</v>
      </c>
      <c r="C123" s="205" t="s">
        <v>80</v>
      </c>
      <c r="D123" s="208" t="s">
        <v>113</v>
      </c>
      <c r="E123" s="220"/>
      <c r="F123" s="175">
        <f t="shared" si="6"/>
        <v>278.29999999999995</v>
      </c>
      <c r="G123" s="175">
        <f t="shared" si="6"/>
        <v>278.3</v>
      </c>
      <c r="H123" s="171">
        <f t="shared" si="3"/>
        <v>100.00000000000003</v>
      </c>
    </row>
    <row r="124" spans="1:8" s="169" customFormat="1">
      <c r="A124" s="209" t="s">
        <v>114</v>
      </c>
      <c r="B124" s="205" t="s">
        <v>169</v>
      </c>
      <c r="C124" s="205" t="s">
        <v>80</v>
      </c>
      <c r="D124" s="208" t="s">
        <v>115</v>
      </c>
      <c r="E124" s="220"/>
      <c r="F124" s="175">
        <f>F126</f>
        <v>278.29999999999995</v>
      </c>
      <c r="G124" s="175">
        <f>G126</f>
        <v>278.3</v>
      </c>
      <c r="H124" s="171">
        <f t="shared" si="3"/>
        <v>100.00000000000003</v>
      </c>
    </row>
    <row r="125" spans="1:8" s="169" customFormat="1">
      <c r="A125" s="209" t="s">
        <v>114</v>
      </c>
      <c r="B125" s="205" t="s">
        <v>169</v>
      </c>
      <c r="C125" s="205" t="s">
        <v>80</v>
      </c>
      <c r="D125" s="208" t="s">
        <v>116</v>
      </c>
      <c r="E125" s="220"/>
      <c r="F125" s="175">
        <f>F126</f>
        <v>278.29999999999995</v>
      </c>
      <c r="G125" s="175">
        <f>G126</f>
        <v>278.3</v>
      </c>
      <c r="H125" s="171">
        <f t="shared" si="3"/>
        <v>100.00000000000003</v>
      </c>
    </row>
    <row r="126" spans="1:8" s="169" customFormat="1" ht="78.75">
      <c r="A126" s="209" t="s">
        <v>171</v>
      </c>
      <c r="B126" s="205" t="s">
        <v>169</v>
      </c>
      <c r="C126" s="205" t="s">
        <v>80</v>
      </c>
      <c r="D126" s="208" t="s">
        <v>172</v>
      </c>
      <c r="E126" s="220"/>
      <c r="F126" s="175">
        <f>F127+F128</f>
        <v>278.29999999999995</v>
      </c>
      <c r="G126" s="175">
        <f>G127+G128</f>
        <v>278.3</v>
      </c>
      <c r="H126" s="171">
        <f t="shared" si="3"/>
        <v>100.00000000000003</v>
      </c>
    </row>
    <row r="127" spans="1:8" s="169" customFormat="1" ht="31.5">
      <c r="A127" s="204" t="s">
        <v>96</v>
      </c>
      <c r="B127" s="205" t="s">
        <v>169</v>
      </c>
      <c r="C127" s="205" t="s">
        <v>80</v>
      </c>
      <c r="D127" s="208" t="s">
        <v>172</v>
      </c>
      <c r="E127" s="220">
        <v>120</v>
      </c>
      <c r="F127" s="175">
        <f>264.4+11.9+2</f>
        <v>278.29999999999995</v>
      </c>
      <c r="G127" s="175">
        <v>278.3</v>
      </c>
      <c r="H127" s="171">
        <f t="shared" si="3"/>
        <v>100.00000000000003</v>
      </c>
    </row>
    <row r="128" spans="1:8" s="169" customFormat="1" ht="47.25">
      <c r="A128" s="206" t="s">
        <v>87</v>
      </c>
      <c r="B128" s="205" t="s">
        <v>169</v>
      </c>
      <c r="C128" s="205" t="s">
        <v>80</v>
      </c>
      <c r="D128" s="208" t="s">
        <v>173</v>
      </c>
      <c r="E128" s="220">
        <v>240</v>
      </c>
      <c r="F128" s="175">
        <v>0</v>
      </c>
      <c r="G128" s="175">
        <v>0</v>
      </c>
      <c r="H128" s="171">
        <v>0</v>
      </c>
    </row>
    <row r="129" spans="1:8" s="169" customFormat="1" ht="31.5">
      <c r="A129" s="218" t="s">
        <v>174</v>
      </c>
      <c r="B129" s="199" t="s">
        <v>80</v>
      </c>
      <c r="C129" s="199" t="s">
        <v>79</v>
      </c>
      <c r="D129" s="199"/>
      <c r="E129" s="199"/>
      <c r="F129" s="171">
        <f>F130+F139</f>
        <v>270.7</v>
      </c>
      <c r="G129" s="171">
        <f>G130+G139</f>
        <v>270.7</v>
      </c>
      <c r="H129" s="171">
        <f t="shared" si="3"/>
        <v>100</v>
      </c>
    </row>
    <row r="130" spans="1:8" s="169" customFormat="1" ht="33" customHeight="1">
      <c r="A130" s="214" t="s">
        <v>27</v>
      </c>
      <c r="B130" s="199" t="s">
        <v>80</v>
      </c>
      <c r="C130" s="199" t="s">
        <v>175</v>
      </c>
      <c r="D130" s="199"/>
      <c r="E130" s="199"/>
      <c r="F130" s="171">
        <f>F131</f>
        <v>51.699999999999996</v>
      </c>
      <c r="G130" s="171">
        <f>G131</f>
        <v>51.7</v>
      </c>
      <c r="H130" s="171">
        <f t="shared" si="3"/>
        <v>100.00000000000003</v>
      </c>
    </row>
    <row r="131" spans="1:8" s="169" customFormat="1" ht="47.25">
      <c r="A131" s="200" t="s">
        <v>130</v>
      </c>
      <c r="B131" s="208" t="s">
        <v>80</v>
      </c>
      <c r="C131" s="208" t="s">
        <v>175</v>
      </c>
      <c r="D131" s="199" t="s">
        <v>131</v>
      </c>
      <c r="E131" s="199"/>
      <c r="F131" s="171">
        <f>F132+F138</f>
        <v>51.699999999999996</v>
      </c>
      <c r="G131" s="171">
        <f>G132+G138</f>
        <v>51.7</v>
      </c>
      <c r="H131" s="171">
        <f t="shared" si="3"/>
        <v>100.00000000000003</v>
      </c>
    </row>
    <row r="132" spans="1:8" s="169" customFormat="1" ht="126">
      <c r="A132" s="221" t="s">
        <v>549</v>
      </c>
      <c r="B132" s="208" t="s">
        <v>80</v>
      </c>
      <c r="C132" s="208" t="s">
        <v>175</v>
      </c>
      <c r="D132" s="199" t="s">
        <v>476</v>
      </c>
      <c r="E132" s="199"/>
      <c r="F132" s="171">
        <f>F135</f>
        <v>31.699999999999996</v>
      </c>
      <c r="G132" s="171">
        <f>G135</f>
        <v>31.7</v>
      </c>
      <c r="H132" s="171">
        <f t="shared" si="3"/>
        <v>100.00000000000003</v>
      </c>
    </row>
    <row r="133" spans="1:8" s="169" customFormat="1" ht="84" customHeight="1">
      <c r="A133" s="222" t="s">
        <v>481</v>
      </c>
      <c r="B133" s="199" t="s">
        <v>80</v>
      </c>
      <c r="C133" s="199" t="s">
        <v>175</v>
      </c>
      <c r="D133" s="199" t="s">
        <v>135</v>
      </c>
      <c r="E133" s="199"/>
      <c r="F133" s="171">
        <f>F135</f>
        <v>31.699999999999996</v>
      </c>
      <c r="G133" s="171">
        <f>G135</f>
        <v>31.7</v>
      </c>
      <c r="H133" s="171">
        <f t="shared" si="3"/>
        <v>100.00000000000003</v>
      </c>
    </row>
    <row r="134" spans="1:8" s="169" customFormat="1" ht="31.5">
      <c r="A134" s="223" t="s">
        <v>548</v>
      </c>
      <c r="B134" s="208" t="s">
        <v>80</v>
      </c>
      <c r="C134" s="208" t="s">
        <v>175</v>
      </c>
      <c r="D134" s="208" t="s">
        <v>478</v>
      </c>
      <c r="E134" s="208"/>
      <c r="F134" s="174">
        <f>F135</f>
        <v>31.699999999999996</v>
      </c>
      <c r="G134" s="174">
        <f>G135</f>
        <v>31.7</v>
      </c>
      <c r="H134" s="171">
        <f t="shared" si="3"/>
        <v>100.00000000000003</v>
      </c>
    </row>
    <row r="135" spans="1:8" s="169" customFormat="1" ht="47.25">
      <c r="A135" s="206" t="s">
        <v>87</v>
      </c>
      <c r="B135" s="208" t="s">
        <v>80</v>
      </c>
      <c r="C135" s="208" t="s">
        <v>175</v>
      </c>
      <c r="D135" s="208" t="s">
        <v>477</v>
      </c>
      <c r="E135" s="208" t="s">
        <v>99</v>
      </c>
      <c r="F135" s="174">
        <f>52.8-6.1-15</f>
        <v>31.699999999999996</v>
      </c>
      <c r="G135" s="174">
        <v>31.7</v>
      </c>
      <c r="H135" s="171">
        <f t="shared" si="3"/>
        <v>100.00000000000003</v>
      </c>
    </row>
    <row r="136" spans="1:8" s="169" customFormat="1" ht="65.25" customHeight="1">
      <c r="A136" s="224" t="s">
        <v>481</v>
      </c>
      <c r="B136" s="208" t="s">
        <v>80</v>
      </c>
      <c r="C136" s="208" t="s">
        <v>175</v>
      </c>
      <c r="D136" s="208" t="s">
        <v>135</v>
      </c>
      <c r="E136" s="208"/>
      <c r="F136" s="174">
        <v>20</v>
      </c>
      <c r="G136" s="174">
        <v>20</v>
      </c>
      <c r="H136" s="171">
        <f t="shared" si="3"/>
        <v>100</v>
      </c>
    </row>
    <row r="137" spans="1:8" s="169" customFormat="1" ht="84" customHeight="1">
      <c r="A137" s="224" t="s">
        <v>627</v>
      </c>
      <c r="B137" s="208" t="s">
        <v>80</v>
      </c>
      <c r="C137" s="208" t="s">
        <v>175</v>
      </c>
      <c r="D137" s="208" t="s">
        <v>628</v>
      </c>
      <c r="E137" s="208"/>
      <c r="F137" s="174">
        <v>20</v>
      </c>
      <c r="G137" s="174">
        <v>20</v>
      </c>
      <c r="H137" s="171">
        <f t="shared" si="3"/>
        <v>100</v>
      </c>
    </row>
    <row r="138" spans="1:8" s="169" customFormat="1" ht="47.25">
      <c r="A138" s="206" t="s">
        <v>87</v>
      </c>
      <c r="B138" s="208" t="s">
        <v>80</v>
      </c>
      <c r="C138" s="208" t="s">
        <v>175</v>
      </c>
      <c r="D138" s="208" t="s">
        <v>628</v>
      </c>
      <c r="E138" s="208" t="s">
        <v>99</v>
      </c>
      <c r="F138" s="174">
        <v>20</v>
      </c>
      <c r="G138" s="174">
        <v>20</v>
      </c>
      <c r="H138" s="171">
        <f t="shared" si="3"/>
        <v>100</v>
      </c>
    </row>
    <row r="139" spans="1:8" s="169" customFormat="1">
      <c r="A139" s="213" t="s">
        <v>29</v>
      </c>
      <c r="B139" s="199" t="s">
        <v>80</v>
      </c>
      <c r="C139" s="199" t="s">
        <v>176</v>
      </c>
      <c r="D139" s="199"/>
      <c r="E139" s="199"/>
      <c r="F139" s="171">
        <f>F144+F150</f>
        <v>219</v>
      </c>
      <c r="G139" s="171">
        <f>G144+G150</f>
        <v>219</v>
      </c>
      <c r="H139" s="171">
        <f t="shared" si="3"/>
        <v>100</v>
      </c>
    </row>
    <row r="140" spans="1:8" s="169" customFormat="1" ht="47.25">
      <c r="A140" s="200" t="s">
        <v>625</v>
      </c>
      <c r="B140" s="199" t="s">
        <v>80</v>
      </c>
      <c r="C140" s="199" t="s">
        <v>176</v>
      </c>
      <c r="D140" s="199" t="s">
        <v>131</v>
      </c>
      <c r="E140" s="208"/>
      <c r="F140" s="171">
        <f t="shared" ref="F140:G143" si="7">F141</f>
        <v>19</v>
      </c>
      <c r="G140" s="171">
        <f t="shared" si="7"/>
        <v>19</v>
      </c>
      <c r="H140" s="171">
        <f t="shared" si="3"/>
        <v>100</v>
      </c>
    </row>
    <row r="141" spans="1:8" s="169" customFormat="1" ht="126">
      <c r="A141" s="221" t="s">
        <v>626</v>
      </c>
      <c r="B141" s="199" t="s">
        <v>80</v>
      </c>
      <c r="C141" s="199" t="s">
        <v>176</v>
      </c>
      <c r="D141" s="199" t="s">
        <v>476</v>
      </c>
      <c r="E141" s="208"/>
      <c r="F141" s="171">
        <f t="shared" si="7"/>
        <v>19</v>
      </c>
      <c r="G141" s="171">
        <f t="shared" si="7"/>
        <v>19</v>
      </c>
      <c r="H141" s="171">
        <f t="shared" si="3"/>
        <v>100</v>
      </c>
    </row>
    <row r="142" spans="1:8" s="169" customFormat="1" ht="47.25">
      <c r="A142" s="223" t="s">
        <v>177</v>
      </c>
      <c r="B142" s="208" t="s">
        <v>80</v>
      </c>
      <c r="C142" s="208" t="s">
        <v>176</v>
      </c>
      <c r="D142" s="208" t="s">
        <v>479</v>
      </c>
      <c r="E142" s="208"/>
      <c r="F142" s="174">
        <f t="shared" si="7"/>
        <v>19</v>
      </c>
      <c r="G142" s="174">
        <f t="shared" si="7"/>
        <v>19</v>
      </c>
      <c r="H142" s="171">
        <f t="shared" si="3"/>
        <v>100</v>
      </c>
    </row>
    <row r="143" spans="1:8" s="169" customFormat="1" ht="31.5">
      <c r="A143" s="223" t="s">
        <v>178</v>
      </c>
      <c r="B143" s="208" t="s">
        <v>80</v>
      </c>
      <c r="C143" s="208" t="s">
        <v>176</v>
      </c>
      <c r="D143" s="208" t="s">
        <v>480</v>
      </c>
      <c r="E143" s="199"/>
      <c r="F143" s="174">
        <f t="shared" si="7"/>
        <v>19</v>
      </c>
      <c r="G143" s="174">
        <f t="shared" si="7"/>
        <v>19</v>
      </c>
      <c r="H143" s="171">
        <f t="shared" ref="H143:H206" si="8">G143/F143*100</f>
        <v>100</v>
      </c>
    </row>
    <row r="144" spans="1:8" s="169" customFormat="1" ht="47.25">
      <c r="A144" s="206" t="s">
        <v>87</v>
      </c>
      <c r="B144" s="208" t="s">
        <v>80</v>
      </c>
      <c r="C144" s="208" t="s">
        <v>176</v>
      </c>
      <c r="D144" s="208" t="s">
        <v>480</v>
      </c>
      <c r="E144" s="208" t="s">
        <v>99</v>
      </c>
      <c r="F144" s="174">
        <f>155-136</f>
        <v>19</v>
      </c>
      <c r="G144" s="174">
        <v>19</v>
      </c>
      <c r="H144" s="171">
        <f t="shared" si="8"/>
        <v>100</v>
      </c>
    </row>
    <row r="145" spans="1:8" s="169" customFormat="1" ht="31.5">
      <c r="A145" s="209" t="s">
        <v>170</v>
      </c>
      <c r="B145" s="208" t="s">
        <v>80</v>
      </c>
      <c r="C145" s="208" t="s">
        <v>176</v>
      </c>
      <c r="D145" s="208" t="s">
        <v>113</v>
      </c>
      <c r="E145" s="208"/>
      <c r="F145" s="174">
        <f>F146</f>
        <v>200</v>
      </c>
      <c r="G145" s="174">
        <f t="shared" ref="G145" si="9">G146</f>
        <v>200</v>
      </c>
      <c r="H145" s="171">
        <f t="shared" si="8"/>
        <v>100</v>
      </c>
    </row>
    <row r="146" spans="1:8" s="169" customFormat="1">
      <c r="A146" s="209" t="s">
        <v>114</v>
      </c>
      <c r="B146" s="208" t="s">
        <v>80</v>
      </c>
      <c r="C146" s="208" t="s">
        <v>176</v>
      </c>
      <c r="D146" s="208" t="s">
        <v>115</v>
      </c>
      <c r="E146" s="208"/>
      <c r="F146" s="174">
        <f>F147</f>
        <v>200</v>
      </c>
      <c r="G146" s="174">
        <f>G147</f>
        <v>200</v>
      </c>
      <c r="H146" s="171">
        <f t="shared" si="8"/>
        <v>100</v>
      </c>
    </row>
    <row r="147" spans="1:8" s="169" customFormat="1">
      <c r="A147" s="209" t="s">
        <v>114</v>
      </c>
      <c r="B147" s="208" t="s">
        <v>80</v>
      </c>
      <c r="C147" s="208" t="s">
        <v>176</v>
      </c>
      <c r="D147" s="208" t="s">
        <v>127</v>
      </c>
      <c r="E147" s="208"/>
      <c r="F147" s="174">
        <f>F148</f>
        <v>200</v>
      </c>
      <c r="G147" s="174">
        <f>G148</f>
        <v>200</v>
      </c>
      <c r="H147" s="171">
        <f t="shared" si="8"/>
        <v>100</v>
      </c>
    </row>
    <row r="148" spans="1:8" s="169" customFormat="1" ht="47.25">
      <c r="A148" s="206" t="s">
        <v>644</v>
      </c>
      <c r="B148" s="208" t="s">
        <v>80</v>
      </c>
      <c r="C148" s="208" t="s">
        <v>176</v>
      </c>
      <c r="D148" s="208" t="s">
        <v>641</v>
      </c>
      <c r="E148" s="208"/>
      <c r="F148" s="174">
        <f>F149</f>
        <v>200</v>
      </c>
      <c r="G148" s="174">
        <f>G149</f>
        <v>200</v>
      </c>
      <c r="H148" s="171">
        <f t="shared" si="8"/>
        <v>100</v>
      </c>
    </row>
    <row r="149" spans="1:8" s="169" customFormat="1" ht="31.5">
      <c r="A149" s="204" t="s">
        <v>96</v>
      </c>
      <c r="B149" s="208" t="s">
        <v>80</v>
      </c>
      <c r="C149" s="208" t="s">
        <v>176</v>
      </c>
      <c r="D149" s="208" t="s">
        <v>641</v>
      </c>
      <c r="E149" s="208"/>
      <c r="F149" s="174">
        <f>F150</f>
        <v>200</v>
      </c>
      <c r="G149" s="174">
        <f>G150</f>
        <v>200</v>
      </c>
      <c r="H149" s="171">
        <f t="shared" si="8"/>
        <v>100</v>
      </c>
    </row>
    <row r="150" spans="1:8" s="169" customFormat="1" ht="47.25">
      <c r="A150" s="206" t="s">
        <v>87</v>
      </c>
      <c r="B150" s="208" t="s">
        <v>80</v>
      </c>
      <c r="C150" s="208" t="s">
        <v>176</v>
      </c>
      <c r="D150" s="208" t="s">
        <v>641</v>
      </c>
      <c r="E150" s="208" t="s">
        <v>99</v>
      </c>
      <c r="F150" s="174">
        <v>200</v>
      </c>
      <c r="G150" s="174">
        <v>200</v>
      </c>
      <c r="H150" s="171">
        <f t="shared" si="8"/>
        <v>100</v>
      </c>
    </row>
    <row r="151" spans="1:8" s="169" customFormat="1">
      <c r="A151" s="218" t="s">
        <v>179</v>
      </c>
      <c r="B151" s="202" t="s">
        <v>90</v>
      </c>
      <c r="C151" s="202" t="s">
        <v>79</v>
      </c>
      <c r="D151" s="199"/>
      <c r="E151" s="199"/>
      <c r="F151" s="171">
        <f>F152+F205</f>
        <v>2805.7</v>
      </c>
      <c r="G151" s="171">
        <f>G152+G205</f>
        <v>2620.6</v>
      </c>
      <c r="H151" s="171">
        <f t="shared" si="8"/>
        <v>93.402715899775458</v>
      </c>
    </row>
    <row r="152" spans="1:8" s="169" customFormat="1">
      <c r="A152" s="200" t="s">
        <v>180</v>
      </c>
      <c r="B152" s="202" t="s">
        <v>90</v>
      </c>
      <c r="C152" s="202" t="s">
        <v>175</v>
      </c>
      <c r="D152" s="208"/>
      <c r="E152" s="208"/>
      <c r="F152" s="171">
        <f>F153+F187+F192+F204+F184</f>
        <v>2702.7</v>
      </c>
      <c r="G152" s="171">
        <f>G153+G187+G192+G204+G184</f>
        <v>2587.1999999999998</v>
      </c>
      <c r="H152" s="171">
        <f t="shared" si="8"/>
        <v>95.726495726495727</v>
      </c>
    </row>
    <row r="153" spans="1:8" s="169" customFormat="1" ht="126">
      <c r="A153" s="200" t="s">
        <v>181</v>
      </c>
      <c r="B153" s="202" t="s">
        <v>90</v>
      </c>
      <c r="C153" s="202" t="s">
        <v>175</v>
      </c>
      <c r="D153" s="199" t="s">
        <v>182</v>
      </c>
      <c r="E153" s="199"/>
      <c r="F153" s="171">
        <f>F157+F173+F175+F179+F196+F199+F166</f>
        <v>1461.7</v>
      </c>
      <c r="G153" s="171">
        <f>G157+G173+G175+G179+G196+G199+G166</f>
        <v>1346.2</v>
      </c>
      <c r="H153" s="171">
        <f t="shared" si="8"/>
        <v>92.098241773277692</v>
      </c>
    </row>
    <row r="154" spans="1:8" s="169" customFormat="1" ht="31.5">
      <c r="A154" s="221" t="s">
        <v>183</v>
      </c>
      <c r="B154" s="202" t="s">
        <v>90</v>
      </c>
      <c r="C154" s="202" t="s">
        <v>175</v>
      </c>
      <c r="D154" s="199" t="s">
        <v>184</v>
      </c>
      <c r="E154" s="199"/>
      <c r="F154" s="171">
        <f>F157+F166</f>
        <v>708.7</v>
      </c>
      <c r="G154" s="171">
        <f>G157+G166</f>
        <v>636.29999999999995</v>
      </c>
      <c r="H154" s="171">
        <f t="shared" si="8"/>
        <v>89.78411175391561</v>
      </c>
    </row>
    <row r="155" spans="1:8" s="169" customFormat="1" ht="63">
      <c r="A155" s="214" t="s">
        <v>185</v>
      </c>
      <c r="B155" s="205" t="s">
        <v>90</v>
      </c>
      <c r="C155" s="205" t="s">
        <v>175</v>
      </c>
      <c r="D155" s="208" t="s">
        <v>186</v>
      </c>
      <c r="E155" s="208"/>
      <c r="F155" s="174">
        <f>F156+F166</f>
        <v>708.7</v>
      </c>
      <c r="G155" s="174">
        <f>G156+G166</f>
        <v>636.29999999999995</v>
      </c>
      <c r="H155" s="171">
        <f t="shared" si="8"/>
        <v>89.78411175391561</v>
      </c>
    </row>
    <row r="156" spans="1:8" s="169" customFormat="1" ht="47.25">
      <c r="A156" s="214" t="s">
        <v>187</v>
      </c>
      <c r="B156" s="205" t="s">
        <v>90</v>
      </c>
      <c r="C156" s="205" t="s">
        <v>175</v>
      </c>
      <c r="D156" s="208" t="s">
        <v>188</v>
      </c>
      <c r="E156" s="208"/>
      <c r="F156" s="174">
        <f>F157</f>
        <v>508.7000000000001</v>
      </c>
      <c r="G156" s="174">
        <f>G157</f>
        <v>463.5</v>
      </c>
      <c r="H156" s="171">
        <f t="shared" si="8"/>
        <v>91.114605858069581</v>
      </c>
    </row>
    <row r="157" spans="1:8" s="169" customFormat="1" ht="47.25">
      <c r="A157" s="206" t="s">
        <v>87</v>
      </c>
      <c r="B157" s="205" t="s">
        <v>90</v>
      </c>
      <c r="C157" s="205" t="s">
        <v>175</v>
      </c>
      <c r="D157" s="208" t="s">
        <v>188</v>
      </c>
      <c r="E157" s="208" t="s">
        <v>99</v>
      </c>
      <c r="F157" s="174">
        <f>267.1-0.7+145+238-140.7</f>
        <v>508.7000000000001</v>
      </c>
      <c r="G157" s="174">
        <v>463.5</v>
      </c>
      <c r="H157" s="171">
        <f t="shared" si="8"/>
        <v>91.114605858069581</v>
      </c>
    </row>
    <row r="158" spans="1:8" s="169" customFormat="1" ht="47.25" hidden="1">
      <c r="A158" s="221" t="s">
        <v>189</v>
      </c>
      <c r="B158" s="205" t="s">
        <v>90</v>
      </c>
      <c r="C158" s="205" t="s">
        <v>175</v>
      </c>
      <c r="D158" s="208" t="s">
        <v>188</v>
      </c>
      <c r="E158" s="199"/>
      <c r="F158" s="171">
        <f>F161+F164</f>
        <v>0</v>
      </c>
      <c r="G158" s="149"/>
      <c r="H158" s="171" t="e">
        <f t="shared" si="8"/>
        <v>#DIV/0!</v>
      </c>
    </row>
    <row r="159" spans="1:8" s="169" customFormat="1" ht="78.75" hidden="1">
      <c r="A159" s="214" t="s">
        <v>191</v>
      </c>
      <c r="B159" s="205" t="s">
        <v>90</v>
      </c>
      <c r="C159" s="205" t="s">
        <v>175</v>
      </c>
      <c r="D159" s="208" t="s">
        <v>188</v>
      </c>
      <c r="E159" s="208"/>
      <c r="F159" s="174">
        <f>F161</f>
        <v>0</v>
      </c>
      <c r="G159" s="149"/>
      <c r="H159" s="171" t="e">
        <f t="shared" si="8"/>
        <v>#DIV/0!</v>
      </c>
    </row>
    <row r="160" spans="1:8" s="169" customFormat="1" ht="63" hidden="1">
      <c r="A160" s="214" t="s">
        <v>193</v>
      </c>
      <c r="B160" s="205" t="s">
        <v>90</v>
      </c>
      <c r="C160" s="205" t="s">
        <v>175</v>
      </c>
      <c r="D160" s="208" t="s">
        <v>188</v>
      </c>
      <c r="E160" s="208"/>
      <c r="F160" s="174">
        <f>F161</f>
        <v>0</v>
      </c>
      <c r="G160" s="149"/>
      <c r="H160" s="171" t="e">
        <f t="shared" si="8"/>
        <v>#DIV/0!</v>
      </c>
    </row>
    <row r="161" spans="1:8" s="169" customFormat="1" ht="47.25" hidden="1">
      <c r="A161" s="206" t="s">
        <v>87</v>
      </c>
      <c r="B161" s="205" t="s">
        <v>90</v>
      </c>
      <c r="C161" s="205" t="s">
        <v>175</v>
      </c>
      <c r="D161" s="208" t="s">
        <v>188</v>
      </c>
      <c r="E161" s="208" t="s">
        <v>99</v>
      </c>
      <c r="F161" s="174">
        <v>0</v>
      </c>
      <c r="G161" s="149"/>
      <c r="H161" s="171" t="e">
        <f t="shared" si="8"/>
        <v>#DIV/0!</v>
      </c>
    </row>
    <row r="162" spans="1:8" s="169" customFormat="1" ht="47.25" hidden="1">
      <c r="A162" s="214" t="s">
        <v>195</v>
      </c>
      <c r="B162" s="205" t="s">
        <v>90</v>
      </c>
      <c r="C162" s="205" t="s">
        <v>175</v>
      </c>
      <c r="D162" s="208" t="s">
        <v>188</v>
      </c>
      <c r="E162" s="208"/>
      <c r="F162" s="174">
        <f>F164</f>
        <v>0</v>
      </c>
      <c r="G162" s="149"/>
      <c r="H162" s="171" t="e">
        <f t="shared" si="8"/>
        <v>#DIV/0!</v>
      </c>
    </row>
    <row r="163" spans="1:8" s="169" customFormat="1" ht="31.5" hidden="1">
      <c r="A163" s="214" t="s">
        <v>197</v>
      </c>
      <c r="B163" s="205" t="s">
        <v>90</v>
      </c>
      <c r="C163" s="205" t="s">
        <v>175</v>
      </c>
      <c r="D163" s="208" t="s">
        <v>188</v>
      </c>
      <c r="E163" s="208"/>
      <c r="F163" s="174">
        <v>0</v>
      </c>
      <c r="G163" s="149"/>
      <c r="H163" s="171" t="e">
        <f t="shared" si="8"/>
        <v>#DIV/0!</v>
      </c>
    </row>
    <row r="164" spans="1:8" s="169" customFormat="1" ht="47.25" hidden="1">
      <c r="A164" s="206" t="s">
        <v>87</v>
      </c>
      <c r="B164" s="205" t="s">
        <v>90</v>
      </c>
      <c r="C164" s="205" t="s">
        <v>175</v>
      </c>
      <c r="D164" s="208" t="s">
        <v>188</v>
      </c>
      <c r="E164" s="208" t="s">
        <v>99</v>
      </c>
      <c r="F164" s="174">
        <v>0</v>
      </c>
      <c r="G164" s="149"/>
      <c r="H164" s="171" t="e">
        <f t="shared" si="8"/>
        <v>#DIV/0!</v>
      </c>
    </row>
    <row r="165" spans="1:8" s="169" customFormat="1" ht="55.5" customHeight="1">
      <c r="A165" s="206" t="s">
        <v>586</v>
      </c>
      <c r="B165" s="205" t="s">
        <v>90</v>
      </c>
      <c r="C165" s="205" t="s">
        <v>175</v>
      </c>
      <c r="D165" s="208" t="s">
        <v>603</v>
      </c>
      <c r="E165" s="208"/>
      <c r="F165" s="174">
        <f>F166</f>
        <v>200</v>
      </c>
      <c r="G165" s="174">
        <f>G166</f>
        <v>172.8</v>
      </c>
      <c r="H165" s="171">
        <f t="shared" si="8"/>
        <v>86.4</v>
      </c>
    </row>
    <row r="166" spans="1:8" s="169" customFormat="1" ht="47.25">
      <c r="A166" s="206" t="s">
        <v>87</v>
      </c>
      <c r="B166" s="205" t="s">
        <v>90</v>
      </c>
      <c r="C166" s="205" t="s">
        <v>175</v>
      </c>
      <c r="D166" s="208" t="s">
        <v>603</v>
      </c>
      <c r="E166" s="208" t="s">
        <v>99</v>
      </c>
      <c r="F166" s="174">
        <v>200</v>
      </c>
      <c r="G166" s="174">
        <v>172.8</v>
      </c>
      <c r="H166" s="171">
        <f t="shared" si="8"/>
        <v>86.4</v>
      </c>
    </row>
    <row r="167" spans="1:8" s="169" customFormat="1" ht="47.25">
      <c r="A167" s="215" t="s">
        <v>198</v>
      </c>
      <c r="B167" s="202" t="s">
        <v>90</v>
      </c>
      <c r="C167" s="202" t="s">
        <v>175</v>
      </c>
      <c r="D167" s="199" t="s">
        <v>190</v>
      </c>
      <c r="E167" s="199"/>
      <c r="F167" s="171">
        <f>F170+F173+F175</f>
        <v>656.40000000000009</v>
      </c>
      <c r="G167" s="171">
        <f>G170+G173+G175</f>
        <v>623.1</v>
      </c>
      <c r="H167" s="171">
        <f t="shared" si="8"/>
        <v>94.926873857404019</v>
      </c>
    </row>
    <row r="168" spans="1:8" s="169" customFormat="1" ht="31.5" hidden="1">
      <c r="A168" s="206" t="s">
        <v>199</v>
      </c>
      <c r="B168" s="205" t="s">
        <v>90</v>
      </c>
      <c r="C168" s="205" t="s">
        <v>175</v>
      </c>
      <c r="D168" s="208" t="s">
        <v>192</v>
      </c>
      <c r="E168" s="208"/>
      <c r="F168" s="174">
        <f>F169</f>
        <v>0</v>
      </c>
      <c r="G168" s="149"/>
      <c r="H168" s="171" t="e">
        <f t="shared" si="8"/>
        <v>#DIV/0!</v>
      </c>
    </row>
    <row r="169" spans="1:8" s="169" customFormat="1" ht="31.5" hidden="1">
      <c r="A169" s="206" t="s">
        <v>200</v>
      </c>
      <c r="B169" s="205" t="s">
        <v>90</v>
      </c>
      <c r="C169" s="205" t="s">
        <v>175</v>
      </c>
      <c r="D169" s="208" t="s">
        <v>201</v>
      </c>
      <c r="E169" s="208"/>
      <c r="F169" s="174">
        <f>F170</f>
        <v>0</v>
      </c>
      <c r="G169" s="149"/>
      <c r="H169" s="171" t="e">
        <f t="shared" si="8"/>
        <v>#DIV/0!</v>
      </c>
    </row>
    <row r="170" spans="1:8" s="169" customFormat="1" ht="47.25" hidden="1">
      <c r="A170" s="206" t="s">
        <v>87</v>
      </c>
      <c r="B170" s="205" t="s">
        <v>90</v>
      </c>
      <c r="C170" s="205" t="s">
        <v>175</v>
      </c>
      <c r="D170" s="208" t="s">
        <v>201</v>
      </c>
      <c r="E170" s="208" t="s">
        <v>99</v>
      </c>
      <c r="F170" s="174">
        <v>0</v>
      </c>
      <c r="G170" s="149"/>
      <c r="H170" s="171" t="e">
        <f t="shared" si="8"/>
        <v>#DIV/0!</v>
      </c>
    </row>
    <row r="171" spans="1:8" s="169" customFormat="1" ht="31.5">
      <c r="A171" s="214" t="s">
        <v>202</v>
      </c>
      <c r="B171" s="205" t="s">
        <v>90</v>
      </c>
      <c r="C171" s="205" t="s">
        <v>175</v>
      </c>
      <c r="D171" s="208" t="s">
        <v>192</v>
      </c>
      <c r="E171" s="208"/>
      <c r="F171" s="174">
        <f>F172</f>
        <v>54.7</v>
      </c>
      <c r="G171" s="174">
        <f>G172</f>
        <v>54.7</v>
      </c>
      <c r="H171" s="171">
        <f t="shared" si="8"/>
        <v>100</v>
      </c>
    </row>
    <row r="172" spans="1:8" s="169" customFormat="1" ht="94.5">
      <c r="A172" s="206" t="s">
        <v>616</v>
      </c>
      <c r="B172" s="205" t="s">
        <v>90</v>
      </c>
      <c r="C172" s="205" t="s">
        <v>175</v>
      </c>
      <c r="D172" s="208" t="s">
        <v>203</v>
      </c>
      <c r="E172" s="208"/>
      <c r="F172" s="174">
        <f>F173</f>
        <v>54.7</v>
      </c>
      <c r="G172" s="174">
        <f>G173</f>
        <v>54.7</v>
      </c>
      <c r="H172" s="171">
        <f t="shared" si="8"/>
        <v>100</v>
      </c>
    </row>
    <row r="173" spans="1:8" s="169" customFormat="1" ht="47.25">
      <c r="A173" s="206" t="s">
        <v>87</v>
      </c>
      <c r="B173" s="205" t="s">
        <v>90</v>
      </c>
      <c r="C173" s="205" t="s">
        <v>175</v>
      </c>
      <c r="D173" s="208" t="s">
        <v>203</v>
      </c>
      <c r="E173" s="208" t="s">
        <v>99</v>
      </c>
      <c r="F173" s="174">
        <f>64-9.3</f>
        <v>54.7</v>
      </c>
      <c r="G173" s="174">
        <v>54.7</v>
      </c>
      <c r="H173" s="171">
        <f t="shared" si="8"/>
        <v>100</v>
      </c>
    </row>
    <row r="174" spans="1:8" s="169" customFormat="1" ht="31.5">
      <c r="A174" s="214" t="s">
        <v>202</v>
      </c>
      <c r="B174" s="205" t="s">
        <v>90</v>
      </c>
      <c r="C174" s="205" t="s">
        <v>175</v>
      </c>
      <c r="D174" s="208" t="s">
        <v>203</v>
      </c>
      <c r="E174" s="208"/>
      <c r="F174" s="174">
        <f>F175</f>
        <v>601.70000000000005</v>
      </c>
      <c r="G174" s="174">
        <f>G175</f>
        <v>568.4</v>
      </c>
      <c r="H174" s="171">
        <f t="shared" si="8"/>
        <v>94.465680571713477</v>
      </c>
    </row>
    <row r="175" spans="1:8" s="169" customFormat="1" ht="47.25">
      <c r="A175" s="225" t="s">
        <v>87</v>
      </c>
      <c r="B175" s="205" t="s">
        <v>90</v>
      </c>
      <c r="C175" s="205" t="s">
        <v>175</v>
      </c>
      <c r="D175" s="208" t="s">
        <v>203</v>
      </c>
      <c r="E175" s="208" t="s">
        <v>99</v>
      </c>
      <c r="F175" s="174">
        <v>601.70000000000005</v>
      </c>
      <c r="G175" s="174">
        <v>568.4</v>
      </c>
      <c r="H175" s="171">
        <f t="shared" si="8"/>
        <v>94.465680571713477</v>
      </c>
    </row>
    <row r="176" spans="1:8" s="169" customFormat="1" ht="47.25">
      <c r="A176" s="200" t="s">
        <v>204</v>
      </c>
      <c r="B176" s="202" t="s">
        <v>90</v>
      </c>
      <c r="C176" s="202" t="s">
        <v>175</v>
      </c>
      <c r="D176" s="199" t="s">
        <v>205</v>
      </c>
      <c r="E176" s="199"/>
      <c r="F176" s="171">
        <f>F179</f>
        <v>59.399999999999977</v>
      </c>
      <c r="G176" s="171">
        <f>G179</f>
        <v>59.4</v>
      </c>
      <c r="H176" s="171">
        <f t="shared" si="8"/>
        <v>100.00000000000004</v>
      </c>
    </row>
    <row r="177" spans="1:8" s="169" customFormat="1" ht="63">
      <c r="A177" s="214" t="s">
        <v>206</v>
      </c>
      <c r="B177" s="205" t="s">
        <v>90</v>
      </c>
      <c r="C177" s="205" t="s">
        <v>175</v>
      </c>
      <c r="D177" s="208" t="s">
        <v>207</v>
      </c>
      <c r="E177" s="208"/>
      <c r="F177" s="174">
        <f>F178</f>
        <v>59.399999999999977</v>
      </c>
      <c r="G177" s="174">
        <f>G178</f>
        <v>59.4</v>
      </c>
      <c r="H177" s="171">
        <f t="shared" si="8"/>
        <v>100.00000000000004</v>
      </c>
    </row>
    <row r="178" spans="1:8" s="169" customFormat="1" ht="47.25">
      <c r="A178" s="214" t="s">
        <v>208</v>
      </c>
      <c r="B178" s="205" t="s">
        <v>90</v>
      </c>
      <c r="C178" s="205" t="s">
        <v>175</v>
      </c>
      <c r="D178" s="208" t="s">
        <v>209</v>
      </c>
      <c r="E178" s="208"/>
      <c r="F178" s="174">
        <f>F179</f>
        <v>59.399999999999977</v>
      </c>
      <c r="G178" s="174">
        <f>G179</f>
        <v>59.4</v>
      </c>
      <c r="H178" s="171">
        <f t="shared" si="8"/>
        <v>100.00000000000004</v>
      </c>
    </row>
    <row r="179" spans="1:8" s="169" customFormat="1" ht="47.25">
      <c r="A179" s="206" t="s">
        <v>87</v>
      </c>
      <c r="B179" s="205" t="s">
        <v>90</v>
      </c>
      <c r="C179" s="205" t="s">
        <v>175</v>
      </c>
      <c r="D179" s="208" t="s">
        <v>209</v>
      </c>
      <c r="E179" s="208" t="s">
        <v>99</v>
      </c>
      <c r="F179" s="174">
        <f>400-340.6</f>
        <v>59.399999999999977</v>
      </c>
      <c r="G179" s="174">
        <v>59.4</v>
      </c>
      <c r="H179" s="171">
        <f t="shared" si="8"/>
        <v>100.00000000000004</v>
      </c>
    </row>
    <row r="180" spans="1:8" s="169" customFormat="1" ht="94.5">
      <c r="A180" s="213" t="s">
        <v>210</v>
      </c>
      <c r="B180" s="202" t="s">
        <v>90</v>
      </c>
      <c r="C180" s="202" t="s">
        <v>175</v>
      </c>
      <c r="D180" s="199" t="s">
        <v>139</v>
      </c>
      <c r="E180" s="199"/>
      <c r="F180" s="171">
        <f>F181</f>
        <v>1141</v>
      </c>
      <c r="G180" s="171">
        <f>G181</f>
        <v>1141</v>
      </c>
      <c r="H180" s="171">
        <f t="shared" si="8"/>
        <v>100</v>
      </c>
    </row>
    <row r="181" spans="1:8" s="169" customFormat="1" ht="131.25" customHeight="1">
      <c r="A181" s="226" t="s">
        <v>554</v>
      </c>
      <c r="B181" s="202" t="s">
        <v>90</v>
      </c>
      <c r="C181" s="202" t="s">
        <v>175</v>
      </c>
      <c r="D181" s="199" t="s">
        <v>211</v>
      </c>
      <c r="E181" s="199"/>
      <c r="F181" s="171">
        <f>F185+F182</f>
        <v>1141</v>
      </c>
      <c r="G181" s="171">
        <f>G185+G182</f>
        <v>1141</v>
      </c>
      <c r="H181" s="171">
        <f t="shared" si="8"/>
        <v>100</v>
      </c>
    </row>
    <row r="182" spans="1:8" s="169" customFormat="1" ht="155.25" customHeight="1">
      <c r="A182" s="216" t="s">
        <v>635</v>
      </c>
      <c r="B182" s="205" t="s">
        <v>90</v>
      </c>
      <c r="C182" s="205" t="s">
        <v>175</v>
      </c>
      <c r="D182" s="208" t="s">
        <v>212</v>
      </c>
      <c r="E182" s="199"/>
      <c r="F182" s="174">
        <v>1082.8</v>
      </c>
      <c r="G182" s="174">
        <v>1082.8</v>
      </c>
      <c r="H182" s="171">
        <f t="shared" si="8"/>
        <v>100</v>
      </c>
    </row>
    <row r="183" spans="1:8" s="169" customFormat="1" ht="150" customHeight="1">
      <c r="A183" s="214" t="s">
        <v>633</v>
      </c>
      <c r="B183" s="205" t="s">
        <v>90</v>
      </c>
      <c r="C183" s="205" t="s">
        <v>175</v>
      </c>
      <c r="D183" s="208" t="s">
        <v>621</v>
      </c>
      <c r="E183" s="199"/>
      <c r="F183" s="174">
        <v>1082.8</v>
      </c>
      <c r="G183" s="174">
        <v>1082.8</v>
      </c>
      <c r="H183" s="171">
        <f t="shared" si="8"/>
        <v>100</v>
      </c>
    </row>
    <row r="184" spans="1:8" s="169" customFormat="1" ht="50.25" customHeight="1">
      <c r="A184" s="206" t="s">
        <v>87</v>
      </c>
      <c r="B184" s="205" t="s">
        <v>90</v>
      </c>
      <c r="C184" s="205" t="s">
        <v>175</v>
      </c>
      <c r="D184" s="227" t="s">
        <v>621</v>
      </c>
      <c r="E184" s="208" t="s">
        <v>99</v>
      </c>
      <c r="F184" s="174">
        <v>1082.8</v>
      </c>
      <c r="G184" s="174">
        <v>1082.8</v>
      </c>
      <c r="H184" s="171">
        <f t="shared" si="8"/>
        <v>100</v>
      </c>
    </row>
    <row r="185" spans="1:8" s="169" customFormat="1" ht="126">
      <c r="A185" s="216" t="s">
        <v>635</v>
      </c>
      <c r="B185" s="205" t="s">
        <v>90</v>
      </c>
      <c r="C185" s="205" t="s">
        <v>175</v>
      </c>
      <c r="D185" s="208" t="s">
        <v>212</v>
      </c>
      <c r="E185" s="208"/>
      <c r="F185" s="174">
        <f>F186</f>
        <v>58.2</v>
      </c>
      <c r="G185" s="174">
        <f>G186</f>
        <v>58.2</v>
      </c>
      <c r="H185" s="171">
        <f t="shared" si="8"/>
        <v>100</v>
      </c>
    </row>
    <row r="186" spans="1:8" s="169" customFormat="1" ht="110.25">
      <c r="A186" s="214" t="s">
        <v>633</v>
      </c>
      <c r="B186" s="205" t="s">
        <v>90</v>
      </c>
      <c r="C186" s="205" t="s">
        <v>175</v>
      </c>
      <c r="D186" s="208" t="s">
        <v>621</v>
      </c>
      <c r="E186" s="208"/>
      <c r="F186" s="174">
        <f>F187</f>
        <v>58.2</v>
      </c>
      <c r="G186" s="174">
        <f>G187</f>
        <v>58.2</v>
      </c>
      <c r="H186" s="171">
        <f t="shared" si="8"/>
        <v>100</v>
      </c>
    </row>
    <row r="187" spans="1:8" s="169" customFormat="1" ht="47.25">
      <c r="A187" s="206" t="s">
        <v>87</v>
      </c>
      <c r="B187" s="205" t="s">
        <v>90</v>
      </c>
      <c r="C187" s="205" t="s">
        <v>175</v>
      </c>
      <c r="D187" s="227" t="s">
        <v>621</v>
      </c>
      <c r="E187" s="208" t="s">
        <v>99</v>
      </c>
      <c r="F187" s="174">
        <v>58.2</v>
      </c>
      <c r="G187" s="174">
        <v>58.2</v>
      </c>
      <c r="H187" s="171">
        <f t="shared" si="8"/>
        <v>100</v>
      </c>
    </row>
    <row r="188" spans="1:8" s="169" customFormat="1" ht="141.75" hidden="1" customHeight="1">
      <c r="A188" s="215" t="s">
        <v>213</v>
      </c>
      <c r="B188" s="205" t="s">
        <v>90</v>
      </c>
      <c r="C188" s="205" t="s">
        <v>175</v>
      </c>
      <c r="D188" s="228"/>
      <c r="E188" s="219"/>
      <c r="F188" s="176">
        <f>F189</f>
        <v>0</v>
      </c>
      <c r="G188" s="149"/>
      <c r="H188" s="171" t="e">
        <f t="shared" si="8"/>
        <v>#DIV/0!</v>
      </c>
    </row>
    <row r="189" spans="1:8" s="169" customFormat="1" ht="141.75" hidden="1" customHeight="1">
      <c r="A189" s="213" t="s">
        <v>215</v>
      </c>
      <c r="B189" s="205" t="s">
        <v>90</v>
      </c>
      <c r="C189" s="205" t="s">
        <v>175</v>
      </c>
      <c r="D189" s="228"/>
      <c r="E189" s="219"/>
      <c r="F189" s="176">
        <f>F190</f>
        <v>0</v>
      </c>
      <c r="G189" s="149"/>
      <c r="H189" s="171" t="e">
        <f t="shared" si="8"/>
        <v>#DIV/0!</v>
      </c>
    </row>
    <row r="190" spans="1:8" s="169" customFormat="1" ht="126" hidden="1" customHeight="1">
      <c r="A190" s="206" t="s">
        <v>217</v>
      </c>
      <c r="B190" s="205" t="s">
        <v>90</v>
      </c>
      <c r="C190" s="205" t="s">
        <v>175</v>
      </c>
      <c r="D190" s="228"/>
      <c r="E190" s="220"/>
      <c r="F190" s="175">
        <f>F191</f>
        <v>0</v>
      </c>
      <c r="G190" s="149"/>
      <c r="H190" s="171" t="e">
        <f t="shared" si="8"/>
        <v>#DIV/0!</v>
      </c>
    </row>
    <row r="191" spans="1:8" s="169" customFormat="1" ht="126" hidden="1" customHeight="1">
      <c r="A191" s="206" t="s">
        <v>219</v>
      </c>
      <c r="B191" s="205" t="s">
        <v>90</v>
      </c>
      <c r="C191" s="205" t="s">
        <v>175</v>
      </c>
      <c r="D191" s="228"/>
      <c r="E191" s="220"/>
      <c r="F191" s="175">
        <f>F192</f>
        <v>0</v>
      </c>
      <c r="G191" s="149"/>
      <c r="H191" s="171" t="e">
        <f t="shared" si="8"/>
        <v>#DIV/0!</v>
      </c>
    </row>
    <row r="192" spans="1:8" s="169" customFormat="1" ht="47.25" hidden="1" customHeight="1">
      <c r="A192" s="206" t="s">
        <v>87</v>
      </c>
      <c r="B192" s="205" t="s">
        <v>90</v>
      </c>
      <c r="C192" s="205" t="s">
        <v>175</v>
      </c>
      <c r="D192" s="228"/>
      <c r="E192" s="220">
        <v>240</v>
      </c>
      <c r="F192" s="175">
        <v>0</v>
      </c>
      <c r="G192" s="149"/>
      <c r="H192" s="171" t="e">
        <f t="shared" si="8"/>
        <v>#DIV/0!</v>
      </c>
    </row>
    <row r="193" spans="1:8" s="169" customFormat="1" ht="47.25">
      <c r="A193" s="221" t="s">
        <v>189</v>
      </c>
      <c r="B193" s="205" t="s">
        <v>90</v>
      </c>
      <c r="C193" s="205" t="s">
        <v>175</v>
      </c>
      <c r="D193" s="208" t="s">
        <v>442</v>
      </c>
      <c r="E193" s="208"/>
      <c r="F193" s="174">
        <f>F196+F199</f>
        <v>37.200000000000003</v>
      </c>
      <c r="G193" s="174">
        <f>G196+G199</f>
        <v>27.4</v>
      </c>
      <c r="H193" s="171">
        <f t="shared" si="8"/>
        <v>73.65591397849461</v>
      </c>
    </row>
    <row r="194" spans="1:8" s="169" customFormat="1" ht="83.25" customHeight="1">
      <c r="A194" s="214" t="s">
        <v>191</v>
      </c>
      <c r="B194" s="205" t="s">
        <v>90</v>
      </c>
      <c r="C194" s="205" t="s">
        <v>175</v>
      </c>
      <c r="D194" s="208" t="s">
        <v>443</v>
      </c>
      <c r="E194" s="208"/>
      <c r="F194" s="174">
        <f>F195</f>
        <v>37.200000000000003</v>
      </c>
      <c r="G194" s="174">
        <f>G195</f>
        <v>27.4</v>
      </c>
      <c r="H194" s="171">
        <f t="shared" si="8"/>
        <v>73.65591397849461</v>
      </c>
    </row>
    <row r="195" spans="1:8" s="169" customFormat="1" ht="63">
      <c r="A195" s="214" t="s">
        <v>193</v>
      </c>
      <c r="B195" s="205" t="s">
        <v>90</v>
      </c>
      <c r="C195" s="205" t="s">
        <v>175</v>
      </c>
      <c r="D195" s="208" t="s">
        <v>444</v>
      </c>
      <c r="E195" s="208"/>
      <c r="F195" s="174">
        <f>F196</f>
        <v>37.200000000000003</v>
      </c>
      <c r="G195" s="174">
        <f>G196</f>
        <v>27.4</v>
      </c>
      <c r="H195" s="171">
        <f t="shared" si="8"/>
        <v>73.65591397849461</v>
      </c>
    </row>
    <row r="196" spans="1:8" s="169" customFormat="1" ht="47.25">
      <c r="A196" s="206" t="s">
        <v>87</v>
      </c>
      <c r="B196" s="205" t="s">
        <v>90</v>
      </c>
      <c r="C196" s="205" t="s">
        <v>175</v>
      </c>
      <c r="D196" s="208" t="s">
        <v>444</v>
      </c>
      <c r="E196" s="208" t="s">
        <v>99</v>
      </c>
      <c r="F196" s="174">
        <f>100-52.6-10.2</f>
        <v>37.200000000000003</v>
      </c>
      <c r="G196" s="174">
        <v>27.4</v>
      </c>
      <c r="H196" s="171">
        <f t="shared" si="8"/>
        <v>73.65591397849461</v>
      </c>
    </row>
    <row r="197" spans="1:8" s="169" customFormat="1" ht="47.25">
      <c r="A197" s="214" t="s">
        <v>195</v>
      </c>
      <c r="B197" s="205" t="s">
        <v>90</v>
      </c>
      <c r="C197" s="205" t="s">
        <v>175</v>
      </c>
      <c r="D197" s="208" t="s">
        <v>446</v>
      </c>
      <c r="E197" s="208"/>
      <c r="F197" s="174">
        <f>F199</f>
        <v>0</v>
      </c>
      <c r="G197" s="174">
        <f>G199</f>
        <v>0</v>
      </c>
      <c r="H197" s="171">
        <v>0</v>
      </c>
    </row>
    <row r="198" spans="1:8" s="169" customFormat="1" ht="31.5">
      <c r="A198" s="214" t="s">
        <v>197</v>
      </c>
      <c r="B198" s="205" t="s">
        <v>90</v>
      </c>
      <c r="C198" s="205" t="s">
        <v>175</v>
      </c>
      <c r="D198" s="208" t="s">
        <v>445</v>
      </c>
      <c r="E198" s="208"/>
      <c r="F198" s="174">
        <f>F199</f>
        <v>0</v>
      </c>
      <c r="G198" s="174">
        <f>G199</f>
        <v>0</v>
      </c>
      <c r="H198" s="171">
        <v>0</v>
      </c>
    </row>
    <row r="199" spans="1:8" s="169" customFormat="1" ht="47.25">
      <c r="A199" s="206" t="s">
        <v>87</v>
      </c>
      <c r="B199" s="205" t="s">
        <v>90</v>
      </c>
      <c r="C199" s="205" t="s">
        <v>175</v>
      </c>
      <c r="D199" s="208" t="s">
        <v>445</v>
      </c>
      <c r="E199" s="208" t="s">
        <v>99</v>
      </c>
      <c r="F199" s="174">
        <f>300-300</f>
        <v>0</v>
      </c>
      <c r="G199" s="174">
        <v>0</v>
      </c>
      <c r="H199" s="171">
        <v>0</v>
      </c>
    </row>
    <row r="200" spans="1:8" s="169" customFormat="1" ht="31.5">
      <c r="A200" s="209" t="s">
        <v>112</v>
      </c>
      <c r="B200" s="205" t="s">
        <v>90</v>
      </c>
      <c r="C200" s="205" t="s">
        <v>175</v>
      </c>
      <c r="D200" s="208" t="s">
        <v>113</v>
      </c>
      <c r="E200" s="208"/>
      <c r="F200" s="174">
        <f t="shared" ref="F200:G203" si="10">F201</f>
        <v>100</v>
      </c>
      <c r="G200" s="174">
        <f t="shared" si="10"/>
        <v>100</v>
      </c>
      <c r="H200" s="171">
        <f t="shared" si="8"/>
        <v>100</v>
      </c>
    </row>
    <row r="201" spans="1:8" s="169" customFormat="1">
      <c r="A201" s="209" t="s">
        <v>114</v>
      </c>
      <c r="B201" s="205" t="s">
        <v>90</v>
      </c>
      <c r="C201" s="205" t="s">
        <v>175</v>
      </c>
      <c r="D201" s="208" t="s">
        <v>115</v>
      </c>
      <c r="E201" s="208"/>
      <c r="F201" s="174">
        <f t="shared" si="10"/>
        <v>100</v>
      </c>
      <c r="G201" s="174">
        <f t="shared" si="10"/>
        <v>100</v>
      </c>
      <c r="H201" s="171">
        <f t="shared" si="8"/>
        <v>100</v>
      </c>
    </row>
    <row r="202" spans="1:8" s="169" customFormat="1">
      <c r="A202" s="209" t="s">
        <v>114</v>
      </c>
      <c r="B202" s="205" t="s">
        <v>90</v>
      </c>
      <c r="C202" s="205" t="s">
        <v>175</v>
      </c>
      <c r="D202" s="208" t="s">
        <v>127</v>
      </c>
      <c r="E202" s="208"/>
      <c r="F202" s="174">
        <f t="shared" si="10"/>
        <v>100</v>
      </c>
      <c r="G202" s="174">
        <f t="shared" si="10"/>
        <v>100</v>
      </c>
      <c r="H202" s="171">
        <f t="shared" si="8"/>
        <v>100</v>
      </c>
    </row>
    <row r="203" spans="1:8" s="169" customFormat="1">
      <c r="A203" s="209" t="s">
        <v>613</v>
      </c>
      <c r="B203" s="205" t="s">
        <v>90</v>
      </c>
      <c r="C203" s="205" t="s">
        <v>175</v>
      </c>
      <c r="D203" s="208" t="s">
        <v>612</v>
      </c>
      <c r="E203" s="208"/>
      <c r="F203" s="174">
        <f t="shared" si="10"/>
        <v>100</v>
      </c>
      <c r="G203" s="174">
        <f t="shared" si="10"/>
        <v>100</v>
      </c>
      <c r="H203" s="171">
        <f t="shared" si="8"/>
        <v>100</v>
      </c>
    </row>
    <row r="204" spans="1:8" s="169" customFormat="1">
      <c r="A204" s="206" t="s">
        <v>100</v>
      </c>
      <c r="B204" s="205" t="s">
        <v>90</v>
      </c>
      <c r="C204" s="205" t="s">
        <v>175</v>
      </c>
      <c r="D204" s="208" t="s">
        <v>612</v>
      </c>
      <c r="E204" s="208" t="s">
        <v>101</v>
      </c>
      <c r="F204" s="174">
        <v>100</v>
      </c>
      <c r="G204" s="174">
        <v>100</v>
      </c>
      <c r="H204" s="171">
        <f t="shared" si="8"/>
        <v>100</v>
      </c>
    </row>
    <row r="205" spans="1:8" s="169" customFormat="1" ht="31.5">
      <c r="A205" s="200" t="s">
        <v>35</v>
      </c>
      <c r="B205" s="202" t="s">
        <v>90</v>
      </c>
      <c r="C205" s="202" t="s">
        <v>221</v>
      </c>
      <c r="D205" s="199"/>
      <c r="E205" s="199"/>
      <c r="F205" s="171">
        <f>F210+F213+F217</f>
        <v>103</v>
      </c>
      <c r="G205" s="171">
        <f>G210+G213+G217</f>
        <v>33.4</v>
      </c>
      <c r="H205" s="171">
        <f t="shared" si="8"/>
        <v>32.427184466019412</v>
      </c>
    </row>
    <row r="206" spans="1:8" s="169" customFormat="1" ht="78.75">
      <c r="A206" s="200" t="s">
        <v>222</v>
      </c>
      <c r="B206" s="199" t="s">
        <v>90</v>
      </c>
      <c r="C206" s="199" t="s">
        <v>221</v>
      </c>
      <c r="D206" s="199" t="s">
        <v>153</v>
      </c>
      <c r="E206" s="199"/>
      <c r="F206" s="171">
        <f>F207</f>
        <v>15</v>
      </c>
      <c r="G206" s="174">
        <v>0</v>
      </c>
      <c r="H206" s="171">
        <f t="shared" si="8"/>
        <v>0</v>
      </c>
    </row>
    <row r="207" spans="1:8" s="169" customFormat="1" ht="126">
      <c r="A207" s="221" t="s">
        <v>223</v>
      </c>
      <c r="B207" s="199" t="s">
        <v>90</v>
      </c>
      <c r="C207" s="199" t="s">
        <v>221</v>
      </c>
      <c r="D207" s="199" t="s">
        <v>224</v>
      </c>
      <c r="E207" s="199"/>
      <c r="F207" s="171">
        <f>F208</f>
        <v>15</v>
      </c>
      <c r="G207" s="174">
        <v>0</v>
      </c>
      <c r="H207" s="171">
        <f t="shared" ref="H207:H269" si="11">G207/F207*100</f>
        <v>0</v>
      </c>
    </row>
    <row r="208" spans="1:8" s="169" customFormat="1" ht="236.25">
      <c r="A208" s="206" t="s">
        <v>225</v>
      </c>
      <c r="B208" s="208" t="s">
        <v>90</v>
      </c>
      <c r="C208" s="208" t="s">
        <v>221</v>
      </c>
      <c r="D208" s="208" t="s">
        <v>226</v>
      </c>
      <c r="E208" s="208"/>
      <c r="F208" s="174">
        <f>F210</f>
        <v>15</v>
      </c>
      <c r="G208" s="174">
        <v>0</v>
      </c>
      <c r="H208" s="171">
        <f t="shared" si="11"/>
        <v>0</v>
      </c>
    </row>
    <row r="209" spans="1:8" s="169" customFormat="1" ht="220.5">
      <c r="A209" s="229" t="s">
        <v>227</v>
      </c>
      <c r="B209" s="208" t="s">
        <v>90</v>
      </c>
      <c r="C209" s="208" t="s">
        <v>221</v>
      </c>
      <c r="D209" s="208" t="s">
        <v>228</v>
      </c>
      <c r="E209" s="208"/>
      <c r="F209" s="174">
        <f>F210</f>
        <v>15</v>
      </c>
      <c r="G209" s="174">
        <v>0</v>
      </c>
      <c r="H209" s="171">
        <f t="shared" si="11"/>
        <v>0</v>
      </c>
    </row>
    <row r="210" spans="1:8" s="169" customFormat="1" ht="47.25">
      <c r="A210" s="206" t="s">
        <v>87</v>
      </c>
      <c r="B210" s="208" t="s">
        <v>90</v>
      </c>
      <c r="C210" s="208" t="s">
        <v>221</v>
      </c>
      <c r="D210" s="208" t="s">
        <v>228</v>
      </c>
      <c r="E210" s="208" t="s">
        <v>99</v>
      </c>
      <c r="F210" s="174">
        <f>150-50-85</f>
        <v>15</v>
      </c>
      <c r="G210" s="174">
        <v>0</v>
      </c>
      <c r="H210" s="171">
        <f t="shared" si="11"/>
        <v>0</v>
      </c>
    </row>
    <row r="211" spans="1:8" s="169" customFormat="1" ht="236.25">
      <c r="A211" s="206" t="s">
        <v>229</v>
      </c>
      <c r="B211" s="208" t="s">
        <v>90</v>
      </c>
      <c r="C211" s="208" t="s">
        <v>221</v>
      </c>
      <c r="D211" s="208" t="s">
        <v>230</v>
      </c>
      <c r="E211" s="208"/>
      <c r="F211" s="174">
        <f>F212</f>
        <v>78</v>
      </c>
      <c r="G211" s="174">
        <f>G212</f>
        <v>23.4</v>
      </c>
      <c r="H211" s="171">
        <f t="shared" si="11"/>
        <v>30</v>
      </c>
    </row>
    <row r="212" spans="1:8" s="169" customFormat="1" ht="236.25">
      <c r="A212" s="206" t="s">
        <v>231</v>
      </c>
      <c r="B212" s="208" t="s">
        <v>90</v>
      </c>
      <c r="C212" s="208" t="s">
        <v>221</v>
      </c>
      <c r="D212" s="208" t="s">
        <v>232</v>
      </c>
      <c r="E212" s="208"/>
      <c r="F212" s="174">
        <f>F213</f>
        <v>78</v>
      </c>
      <c r="G212" s="174">
        <f>G213</f>
        <v>23.4</v>
      </c>
      <c r="H212" s="171">
        <f t="shared" si="11"/>
        <v>30</v>
      </c>
    </row>
    <row r="213" spans="1:8" s="169" customFormat="1" ht="47.25">
      <c r="A213" s="206" t="s">
        <v>87</v>
      </c>
      <c r="B213" s="208" t="s">
        <v>90</v>
      </c>
      <c r="C213" s="208" t="s">
        <v>221</v>
      </c>
      <c r="D213" s="208" t="s">
        <v>232</v>
      </c>
      <c r="E213" s="208" t="s">
        <v>99</v>
      </c>
      <c r="F213" s="174">
        <f>100-20-2</f>
        <v>78</v>
      </c>
      <c r="G213" s="174">
        <v>23.4</v>
      </c>
      <c r="H213" s="171">
        <f t="shared" si="11"/>
        <v>30</v>
      </c>
    </row>
    <row r="214" spans="1:8" s="169" customFormat="1" ht="63">
      <c r="A214" s="215" t="s">
        <v>233</v>
      </c>
      <c r="B214" s="199" t="s">
        <v>90</v>
      </c>
      <c r="C214" s="199" t="s">
        <v>221</v>
      </c>
      <c r="D214" s="230" t="s">
        <v>234</v>
      </c>
      <c r="E214" s="199"/>
      <c r="F214" s="171">
        <f>F215</f>
        <v>10</v>
      </c>
      <c r="G214" s="174">
        <f>G215</f>
        <v>10</v>
      </c>
      <c r="H214" s="171">
        <f t="shared" si="11"/>
        <v>100</v>
      </c>
    </row>
    <row r="215" spans="1:8" s="169" customFormat="1" ht="47.25">
      <c r="A215" s="214" t="s">
        <v>235</v>
      </c>
      <c r="B215" s="208" t="s">
        <v>90</v>
      </c>
      <c r="C215" s="208" t="s">
        <v>221</v>
      </c>
      <c r="D215" s="231" t="s">
        <v>236</v>
      </c>
      <c r="E215" s="208"/>
      <c r="F215" s="174">
        <v>10</v>
      </c>
      <c r="G215" s="174">
        <f>G216</f>
        <v>10</v>
      </c>
      <c r="H215" s="171">
        <f t="shared" si="11"/>
        <v>100</v>
      </c>
    </row>
    <row r="216" spans="1:8" s="169" customFormat="1" ht="31.5">
      <c r="A216" s="214" t="s">
        <v>237</v>
      </c>
      <c r="B216" s="208" t="s">
        <v>90</v>
      </c>
      <c r="C216" s="208" t="s">
        <v>221</v>
      </c>
      <c r="D216" s="231" t="s">
        <v>238</v>
      </c>
      <c r="E216" s="208"/>
      <c r="F216" s="174">
        <f>F217</f>
        <v>10</v>
      </c>
      <c r="G216" s="174">
        <f>G217</f>
        <v>10</v>
      </c>
      <c r="H216" s="171">
        <f t="shared" si="11"/>
        <v>100</v>
      </c>
    </row>
    <row r="217" spans="1:8" s="169" customFormat="1" ht="47.25">
      <c r="A217" s="206" t="s">
        <v>87</v>
      </c>
      <c r="B217" s="208" t="s">
        <v>90</v>
      </c>
      <c r="C217" s="208" t="s">
        <v>221</v>
      </c>
      <c r="D217" s="231" t="s">
        <v>238</v>
      </c>
      <c r="E217" s="208" t="s">
        <v>99</v>
      </c>
      <c r="F217" s="174">
        <v>10</v>
      </c>
      <c r="G217" s="174">
        <v>10</v>
      </c>
      <c r="H217" s="171">
        <f t="shared" si="11"/>
        <v>100</v>
      </c>
    </row>
    <row r="218" spans="1:8" s="169" customFormat="1">
      <c r="A218" s="218" t="s">
        <v>239</v>
      </c>
      <c r="B218" s="202" t="s">
        <v>240</v>
      </c>
      <c r="C218" s="202" t="s">
        <v>79</v>
      </c>
      <c r="D218" s="199"/>
      <c r="E218" s="199"/>
      <c r="F218" s="171">
        <f>F219+F237+F280</f>
        <v>15738.7</v>
      </c>
      <c r="G218" s="171">
        <f>G219+G237+G280</f>
        <v>15228.9</v>
      </c>
      <c r="H218" s="171">
        <f t="shared" si="11"/>
        <v>96.760850642047942</v>
      </c>
    </row>
    <row r="219" spans="1:8" s="169" customFormat="1">
      <c r="A219" s="200" t="s">
        <v>39</v>
      </c>
      <c r="B219" s="202" t="s">
        <v>240</v>
      </c>
      <c r="C219" s="202" t="s">
        <v>78</v>
      </c>
      <c r="D219" s="199"/>
      <c r="E219" s="199"/>
      <c r="F219" s="171">
        <f>F226+F231+F224+F236</f>
        <v>873.60000000000014</v>
      </c>
      <c r="G219" s="171">
        <f>G226+G231+G224+G236</f>
        <v>871.60000000000014</v>
      </c>
      <c r="H219" s="171">
        <f t="shared" si="11"/>
        <v>99.771062271062277</v>
      </c>
    </row>
    <row r="220" spans="1:8" s="169" customFormat="1" ht="31.5">
      <c r="A220" s="209" t="s">
        <v>112</v>
      </c>
      <c r="B220" s="205" t="s">
        <v>240</v>
      </c>
      <c r="C220" s="205" t="s">
        <v>78</v>
      </c>
      <c r="D220" s="208" t="s">
        <v>113</v>
      </c>
      <c r="E220" s="208"/>
      <c r="F220" s="174">
        <f>F221</f>
        <v>429.1</v>
      </c>
      <c r="G220" s="174">
        <f>G221</f>
        <v>429.1</v>
      </c>
      <c r="H220" s="171">
        <f t="shared" si="11"/>
        <v>100</v>
      </c>
    </row>
    <row r="221" spans="1:8" s="169" customFormat="1">
      <c r="A221" s="209" t="s">
        <v>114</v>
      </c>
      <c r="B221" s="205" t="s">
        <v>240</v>
      </c>
      <c r="C221" s="205" t="s">
        <v>78</v>
      </c>
      <c r="D221" s="208" t="s">
        <v>115</v>
      </c>
      <c r="E221" s="208"/>
      <c r="F221" s="174">
        <f>F224</f>
        <v>429.1</v>
      </c>
      <c r="G221" s="174">
        <f>G222</f>
        <v>429.1</v>
      </c>
      <c r="H221" s="171">
        <f t="shared" si="11"/>
        <v>100</v>
      </c>
    </row>
    <row r="222" spans="1:8" s="169" customFormat="1">
      <c r="A222" s="209" t="s">
        <v>114</v>
      </c>
      <c r="B222" s="205" t="s">
        <v>240</v>
      </c>
      <c r="C222" s="205" t="s">
        <v>78</v>
      </c>
      <c r="D222" s="208" t="s">
        <v>116</v>
      </c>
      <c r="E222" s="208"/>
      <c r="F222" s="174">
        <f>F223</f>
        <v>429.1</v>
      </c>
      <c r="G222" s="174">
        <f>G223</f>
        <v>429.1</v>
      </c>
      <c r="H222" s="171">
        <f t="shared" si="11"/>
        <v>100</v>
      </c>
    </row>
    <row r="223" spans="1:8" s="169" customFormat="1" ht="110.25">
      <c r="A223" s="210" t="s">
        <v>241</v>
      </c>
      <c r="B223" s="205" t="s">
        <v>240</v>
      </c>
      <c r="C223" s="205" t="s">
        <v>78</v>
      </c>
      <c r="D223" s="208" t="s">
        <v>242</v>
      </c>
      <c r="E223" s="208"/>
      <c r="F223" s="174">
        <f>F224</f>
        <v>429.1</v>
      </c>
      <c r="G223" s="174">
        <f>G224</f>
        <v>429.1</v>
      </c>
      <c r="H223" s="171">
        <f t="shared" si="11"/>
        <v>100</v>
      </c>
    </row>
    <row r="224" spans="1:8" s="169" customFormat="1" ht="47.25">
      <c r="A224" s="210" t="s">
        <v>243</v>
      </c>
      <c r="B224" s="205" t="s">
        <v>240</v>
      </c>
      <c r="C224" s="205" t="s">
        <v>78</v>
      </c>
      <c r="D224" s="208" t="s">
        <v>242</v>
      </c>
      <c r="E224" s="208" t="s">
        <v>99</v>
      </c>
      <c r="F224" s="174">
        <f>336+93.1</f>
        <v>429.1</v>
      </c>
      <c r="G224" s="174">
        <v>429.1</v>
      </c>
      <c r="H224" s="171">
        <f t="shared" si="11"/>
        <v>100</v>
      </c>
    </row>
    <row r="225" spans="1:8" s="169" customFormat="1" ht="64.5" customHeight="1">
      <c r="A225" s="209" t="s">
        <v>244</v>
      </c>
      <c r="B225" s="205" t="s">
        <v>240</v>
      </c>
      <c r="C225" s="205" t="s">
        <v>78</v>
      </c>
      <c r="D225" s="208" t="s">
        <v>245</v>
      </c>
      <c r="E225" s="208"/>
      <c r="F225" s="174">
        <f>F226</f>
        <v>429.30000000000007</v>
      </c>
      <c r="G225" s="174">
        <f>G226</f>
        <v>429.3</v>
      </c>
      <c r="H225" s="171">
        <f t="shared" si="11"/>
        <v>99.999999999999986</v>
      </c>
    </row>
    <row r="226" spans="1:8" s="169" customFormat="1">
      <c r="A226" s="209" t="s">
        <v>246</v>
      </c>
      <c r="B226" s="205" t="s">
        <v>240</v>
      </c>
      <c r="C226" s="205" t="s">
        <v>78</v>
      </c>
      <c r="D226" s="208" t="s">
        <v>245</v>
      </c>
      <c r="E226" s="208" t="s">
        <v>247</v>
      </c>
      <c r="F226" s="174">
        <f>600+376.6-547.3</f>
        <v>429.30000000000007</v>
      </c>
      <c r="G226" s="174">
        <v>429.3</v>
      </c>
      <c r="H226" s="171">
        <f t="shared" si="11"/>
        <v>99.999999999999986</v>
      </c>
    </row>
    <row r="227" spans="1:8" s="169" customFormat="1" ht="94.5">
      <c r="A227" s="200" t="s">
        <v>464</v>
      </c>
      <c r="B227" s="205" t="s">
        <v>240</v>
      </c>
      <c r="C227" s="205" t="s">
        <v>78</v>
      </c>
      <c r="D227" s="208" t="s">
        <v>248</v>
      </c>
      <c r="E227" s="208"/>
      <c r="F227" s="174">
        <v>260</v>
      </c>
      <c r="G227" s="174">
        <v>0</v>
      </c>
      <c r="H227" s="171">
        <f t="shared" si="11"/>
        <v>0</v>
      </c>
    </row>
    <row r="228" spans="1:8" s="169" customFormat="1" ht="78.75">
      <c r="A228" s="200" t="s">
        <v>465</v>
      </c>
      <c r="B228" s="205" t="s">
        <v>240</v>
      </c>
      <c r="C228" s="205" t="s">
        <v>78</v>
      </c>
      <c r="D228" s="208" t="s">
        <v>468</v>
      </c>
      <c r="E228" s="208"/>
      <c r="F228" s="174">
        <v>260</v>
      </c>
      <c r="G228" s="174">
        <v>0</v>
      </c>
      <c r="H228" s="171">
        <f t="shared" si="11"/>
        <v>0</v>
      </c>
    </row>
    <row r="229" spans="1:8" s="169" customFormat="1" ht="78.75">
      <c r="A229" s="209" t="s">
        <v>486</v>
      </c>
      <c r="B229" s="205" t="s">
        <v>240</v>
      </c>
      <c r="C229" s="205" t="s">
        <v>78</v>
      </c>
      <c r="D229" s="208" t="s">
        <v>269</v>
      </c>
      <c r="E229" s="208"/>
      <c r="F229" s="174">
        <f>F231</f>
        <v>0</v>
      </c>
      <c r="G229" s="174">
        <v>0</v>
      </c>
      <c r="H229" s="171">
        <v>0</v>
      </c>
    </row>
    <row r="230" spans="1:8" s="169" customFormat="1" ht="48" customHeight="1">
      <c r="A230" s="209" t="s">
        <v>487</v>
      </c>
      <c r="B230" s="205" t="s">
        <v>240</v>
      </c>
      <c r="C230" s="205" t="s">
        <v>78</v>
      </c>
      <c r="D230" s="208" t="s">
        <v>469</v>
      </c>
      <c r="E230" s="208"/>
      <c r="F230" s="174">
        <f>F231</f>
        <v>0</v>
      </c>
      <c r="G230" s="174">
        <v>0</v>
      </c>
      <c r="H230" s="171">
        <v>0</v>
      </c>
    </row>
    <row r="231" spans="1:8" s="169" customFormat="1" ht="47.25">
      <c r="A231" s="206" t="s">
        <v>87</v>
      </c>
      <c r="B231" s="205" t="s">
        <v>240</v>
      </c>
      <c r="C231" s="205" t="s">
        <v>78</v>
      </c>
      <c r="D231" s="208" t="s">
        <v>469</v>
      </c>
      <c r="E231" s="208" t="s">
        <v>99</v>
      </c>
      <c r="F231" s="174">
        <f>260-260</f>
        <v>0</v>
      </c>
      <c r="G231" s="174">
        <v>0</v>
      </c>
      <c r="H231" s="171">
        <v>0</v>
      </c>
    </row>
    <row r="232" spans="1:8" s="169" customFormat="1" ht="31.5">
      <c r="A232" s="209" t="s">
        <v>112</v>
      </c>
      <c r="B232" s="205" t="s">
        <v>240</v>
      </c>
      <c r="C232" s="205" t="s">
        <v>78</v>
      </c>
      <c r="D232" s="208" t="s">
        <v>113</v>
      </c>
      <c r="E232" s="208"/>
      <c r="F232" s="174">
        <f t="shared" ref="F232:G235" si="12">F233</f>
        <v>15.2</v>
      </c>
      <c r="G232" s="174">
        <f t="shared" si="12"/>
        <v>13.2</v>
      </c>
      <c r="H232" s="171">
        <f t="shared" si="11"/>
        <v>86.842105263157904</v>
      </c>
    </row>
    <row r="233" spans="1:8" s="169" customFormat="1">
      <c r="A233" s="209" t="s">
        <v>114</v>
      </c>
      <c r="B233" s="205" t="s">
        <v>240</v>
      </c>
      <c r="C233" s="205" t="s">
        <v>78</v>
      </c>
      <c r="D233" s="208" t="s">
        <v>115</v>
      </c>
      <c r="E233" s="208"/>
      <c r="F233" s="174">
        <f t="shared" si="12"/>
        <v>15.2</v>
      </c>
      <c r="G233" s="174">
        <f t="shared" si="12"/>
        <v>13.2</v>
      </c>
      <c r="H233" s="171">
        <f t="shared" si="11"/>
        <v>86.842105263157904</v>
      </c>
    </row>
    <row r="234" spans="1:8" s="169" customFormat="1">
      <c r="A234" s="209" t="s">
        <v>114</v>
      </c>
      <c r="B234" s="205" t="s">
        <v>240</v>
      </c>
      <c r="C234" s="205" t="s">
        <v>78</v>
      </c>
      <c r="D234" s="208" t="s">
        <v>116</v>
      </c>
      <c r="E234" s="208"/>
      <c r="F234" s="174">
        <f t="shared" si="12"/>
        <v>15.2</v>
      </c>
      <c r="G234" s="174">
        <f t="shared" si="12"/>
        <v>13.2</v>
      </c>
      <c r="H234" s="171">
        <f t="shared" si="11"/>
        <v>86.842105263157904</v>
      </c>
    </row>
    <row r="235" spans="1:8" s="169" customFormat="1" ht="31.5">
      <c r="A235" s="209" t="s">
        <v>249</v>
      </c>
      <c r="B235" s="205" t="s">
        <v>240</v>
      </c>
      <c r="C235" s="205" t="s">
        <v>78</v>
      </c>
      <c r="D235" s="208" t="s">
        <v>250</v>
      </c>
      <c r="E235" s="208"/>
      <c r="F235" s="174">
        <f t="shared" si="12"/>
        <v>15.2</v>
      </c>
      <c r="G235" s="174">
        <f t="shared" si="12"/>
        <v>13.2</v>
      </c>
      <c r="H235" s="171">
        <f t="shared" si="11"/>
        <v>86.842105263157904</v>
      </c>
    </row>
    <row r="236" spans="1:8" s="169" customFormat="1" ht="47.25">
      <c r="A236" s="206" t="s">
        <v>87</v>
      </c>
      <c r="B236" s="205" t="s">
        <v>240</v>
      </c>
      <c r="C236" s="205" t="s">
        <v>78</v>
      </c>
      <c r="D236" s="208" t="s">
        <v>250</v>
      </c>
      <c r="E236" s="208" t="s">
        <v>99</v>
      </c>
      <c r="F236" s="174">
        <f>25-5-4.8</f>
        <v>15.2</v>
      </c>
      <c r="G236" s="174">
        <v>13.2</v>
      </c>
      <c r="H236" s="171">
        <f t="shared" si="11"/>
        <v>86.842105263157904</v>
      </c>
    </row>
    <row r="237" spans="1:8" s="169" customFormat="1">
      <c r="A237" s="200" t="s">
        <v>41</v>
      </c>
      <c r="B237" s="202" t="s">
        <v>240</v>
      </c>
      <c r="C237" s="202" t="s">
        <v>169</v>
      </c>
      <c r="D237" s="199"/>
      <c r="E237" s="199"/>
      <c r="F237" s="171">
        <f>F245+F242+F279+F244</f>
        <v>2165.4</v>
      </c>
      <c r="G237" s="171">
        <f>G245+G242+G279+G244</f>
        <v>2165.4</v>
      </c>
      <c r="H237" s="171">
        <f t="shared" si="11"/>
        <v>100</v>
      </c>
    </row>
    <row r="238" spans="1:8" s="169" customFormat="1" ht="31.5">
      <c r="A238" s="209" t="s">
        <v>112</v>
      </c>
      <c r="B238" s="205" t="s">
        <v>240</v>
      </c>
      <c r="C238" s="205" t="s">
        <v>169</v>
      </c>
      <c r="D238" s="208" t="s">
        <v>113</v>
      </c>
      <c r="E238" s="199"/>
      <c r="F238" s="175">
        <f>F239</f>
        <v>1965.4</v>
      </c>
      <c r="G238" s="175">
        <f>G239</f>
        <v>330</v>
      </c>
      <c r="H238" s="171">
        <f t="shared" si="11"/>
        <v>16.79047522132899</v>
      </c>
    </row>
    <row r="239" spans="1:8" s="169" customFormat="1">
      <c r="A239" s="209" t="s">
        <v>114</v>
      </c>
      <c r="B239" s="205" t="s">
        <v>240</v>
      </c>
      <c r="C239" s="205" t="s">
        <v>169</v>
      </c>
      <c r="D239" s="208" t="s">
        <v>115</v>
      </c>
      <c r="E239" s="199"/>
      <c r="F239" s="175">
        <f>F240</f>
        <v>1965.4</v>
      </c>
      <c r="G239" s="175">
        <f>G240</f>
        <v>330</v>
      </c>
      <c r="H239" s="171">
        <f t="shared" si="11"/>
        <v>16.79047522132899</v>
      </c>
    </row>
    <row r="240" spans="1:8" s="169" customFormat="1">
      <c r="A240" s="209" t="s">
        <v>114</v>
      </c>
      <c r="B240" s="205" t="s">
        <v>240</v>
      </c>
      <c r="C240" s="205" t="s">
        <v>169</v>
      </c>
      <c r="D240" s="208" t="s">
        <v>116</v>
      </c>
      <c r="E240" s="199"/>
      <c r="F240" s="175">
        <f>F242+F244</f>
        <v>1965.4</v>
      </c>
      <c r="G240" s="175">
        <f>G241</f>
        <v>330</v>
      </c>
      <c r="H240" s="171">
        <f t="shared" si="11"/>
        <v>16.79047522132899</v>
      </c>
    </row>
    <row r="241" spans="1:8" s="169" customFormat="1" ht="123" customHeight="1">
      <c r="A241" s="209" t="s">
        <v>251</v>
      </c>
      <c r="B241" s="205" t="s">
        <v>240</v>
      </c>
      <c r="C241" s="205" t="s">
        <v>169</v>
      </c>
      <c r="D241" s="208" t="s">
        <v>252</v>
      </c>
      <c r="E241" s="199"/>
      <c r="F241" s="175">
        <f>F242</f>
        <v>330</v>
      </c>
      <c r="G241" s="175">
        <f>G242</f>
        <v>330</v>
      </c>
      <c r="H241" s="171">
        <f t="shared" si="11"/>
        <v>100</v>
      </c>
    </row>
    <row r="242" spans="1:8" s="169" customFormat="1">
      <c r="A242" s="209" t="s">
        <v>246</v>
      </c>
      <c r="B242" s="205" t="s">
        <v>240</v>
      </c>
      <c r="C242" s="205" t="s">
        <v>169</v>
      </c>
      <c r="D242" s="208" t="s">
        <v>252</v>
      </c>
      <c r="E242" s="208" t="s">
        <v>247</v>
      </c>
      <c r="F242" s="175">
        <f>300+123.4-93.4</f>
        <v>330</v>
      </c>
      <c r="G242" s="175">
        <v>330</v>
      </c>
      <c r="H242" s="171">
        <f t="shared" si="11"/>
        <v>100</v>
      </c>
    </row>
    <row r="243" spans="1:8" s="169" customFormat="1" ht="31.5">
      <c r="A243" s="209" t="s">
        <v>640</v>
      </c>
      <c r="B243" s="205" t="s">
        <v>240</v>
      </c>
      <c r="C243" s="205" t="s">
        <v>169</v>
      </c>
      <c r="D243" s="208" t="s">
        <v>641</v>
      </c>
      <c r="E243" s="208"/>
      <c r="F243" s="175">
        <f>F244</f>
        <v>1635.4</v>
      </c>
      <c r="G243" s="175">
        <f>G244</f>
        <v>1635.4</v>
      </c>
      <c r="H243" s="171">
        <f t="shared" si="11"/>
        <v>100</v>
      </c>
    </row>
    <row r="244" spans="1:8" s="169" customFormat="1" ht="47.25">
      <c r="A244" s="206" t="s">
        <v>87</v>
      </c>
      <c r="B244" s="205" t="s">
        <v>240</v>
      </c>
      <c r="C244" s="205" t="s">
        <v>169</v>
      </c>
      <c r="D244" s="208" t="s">
        <v>641</v>
      </c>
      <c r="E244" s="208" t="s">
        <v>99</v>
      </c>
      <c r="F244" s="175">
        <v>1635.4</v>
      </c>
      <c r="G244" s="175">
        <v>1635.4</v>
      </c>
      <c r="H244" s="171">
        <f t="shared" si="11"/>
        <v>100</v>
      </c>
    </row>
    <row r="245" spans="1:8" s="169" customFormat="1" ht="94.5">
      <c r="A245" s="200" t="s">
        <v>463</v>
      </c>
      <c r="B245" s="202" t="s">
        <v>240</v>
      </c>
      <c r="C245" s="202" t="s">
        <v>169</v>
      </c>
      <c r="D245" s="199" t="s">
        <v>248</v>
      </c>
      <c r="E245" s="199"/>
      <c r="F245" s="176">
        <f>F246+F253+F263+F262</f>
        <v>200</v>
      </c>
      <c r="G245" s="176">
        <f>G246+G253+G263+G262</f>
        <v>200</v>
      </c>
      <c r="H245" s="171">
        <f t="shared" si="11"/>
        <v>100</v>
      </c>
    </row>
    <row r="246" spans="1:8" s="169" customFormat="1" ht="31.5">
      <c r="A246" s="215" t="s">
        <v>466</v>
      </c>
      <c r="B246" s="202" t="s">
        <v>240</v>
      </c>
      <c r="C246" s="202" t="s">
        <v>169</v>
      </c>
      <c r="D246" s="199" t="s">
        <v>253</v>
      </c>
      <c r="E246" s="199"/>
      <c r="F246" s="176">
        <f>F249+F252</f>
        <v>100</v>
      </c>
      <c r="G246" s="176">
        <f>G249+G252</f>
        <v>100</v>
      </c>
      <c r="H246" s="171">
        <f t="shared" si="11"/>
        <v>100</v>
      </c>
    </row>
    <row r="247" spans="1:8" s="169" customFormat="1" ht="47.25" hidden="1">
      <c r="A247" s="214" t="s">
        <v>254</v>
      </c>
      <c r="B247" s="205" t="s">
        <v>240</v>
      </c>
      <c r="C247" s="205" t="s">
        <v>169</v>
      </c>
      <c r="D247" s="208" t="s">
        <v>255</v>
      </c>
      <c r="E247" s="199"/>
      <c r="F247" s="175">
        <f>F249</f>
        <v>0</v>
      </c>
      <c r="G247" s="175"/>
      <c r="H247" s="171" t="e">
        <f t="shared" si="11"/>
        <v>#DIV/0!</v>
      </c>
    </row>
    <row r="248" spans="1:8" s="169" customFormat="1" ht="31.5" hidden="1">
      <c r="A248" s="214" t="s">
        <v>256</v>
      </c>
      <c r="B248" s="205" t="s">
        <v>240</v>
      </c>
      <c r="C248" s="205" t="s">
        <v>169</v>
      </c>
      <c r="D248" s="208" t="s">
        <v>257</v>
      </c>
      <c r="E248" s="199"/>
      <c r="F248" s="175">
        <f>F249</f>
        <v>0</v>
      </c>
      <c r="G248" s="175"/>
      <c r="H248" s="171" t="e">
        <f t="shared" si="11"/>
        <v>#DIV/0!</v>
      </c>
    </row>
    <row r="249" spans="1:8" s="169" customFormat="1" ht="47.25" hidden="1">
      <c r="A249" s="206" t="s">
        <v>87</v>
      </c>
      <c r="B249" s="205" t="s">
        <v>240</v>
      </c>
      <c r="C249" s="205" t="s">
        <v>169</v>
      </c>
      <c r="D249" s="208" t="s">
        <v>257</v>
      </c>
      <c r="E249" s="208" t="s">
        <v>99</v>
      </c>
      <c r="F249" s="175">
        <v>0</v>
      </c>
      <c r="G249" s="175"/>
      <c r="H249" s="171" t="e">
        <f t="shared" si="11"/>
        <v>#DIV/0!</v>
      </c>
    </row>
    <row r="250" spans="1:8" s="169" customFormat="1" ht="117" customHeight="1">
      <c r="A250" s="214" t="s">
        <v>482</v>
      </c>
      <c r="B250" s="205" t="s">
        <v>240</v>
      </c>
      <c r="C250" s="205" t="s">
        <v>169</v>
      </c>
      <c r="D250" s="208" t="s">
        <v>255</v>
      </c>
      <c r="E250" s="208"/>
      <c r="F250" s="175">
        <f>F251+F262</f>
        <v>200</v>
      </c>
      <c r="G250" s="175">
        <f>G251+G262</f>
        <v>200</v>
      </c>
      <c r="H250" s="171">
        <f t="shared" si="11"/>
        <v>100</v>
      </c>
    </row>
    <row r="251" spans="1:8" s="169" customFormat="1" ht="95.25" customHeight="1">
      <c r="A251" s="214" t="s">
        <v>483</v>
      </c>
      <c r="B251" s="205" t="s">
        <v>240</v>
      </c>
      <c r="C251" s="205" t="s">
        <v>169</v>
      </c>
      <c r="D251" s="208" t="s">
        <v>258</v>
      </c>
      <c r="E251" s="208"/>
      <c r="F251" s="175">
        <f>F252</f>
        <v>100</v>
      </c>
      <c r="G251" s="175">
        <f>G252</f>
        <v>100</v>
      </c>
      <c r="H251" s="171">
        <f t="shared" si="11"/>
        <v>100</v>
      </c>
    </row>
    <row r="252" spans="1:8" s="169" customFormat="1" ht="47.25">
      <c r="A252" s="206" t="s">
        <v>87</v>
      </c>
      <c r="B252" s="205" t="s">
        <v>240</v>
      </c>
      <c r="C252" s="205" t="s">
        <v>169</v>
      </c>
      <c r="D252" s="208" t="s">
        <v>258</v>
      </c>
      <c r="E252" s="208" t="s">
        <v>99</v>
      </c>
      <c r="F252" s="175">
        <v>100</v>
      </c>
      <c r="G252" s="175">
        <v>100</v>
      </c>
      <c r="H252" s="171">
        <f t="shared" si="11"/>
        <v>100</v>
      </c>
    </row>
    <row r="253" spans="1:8" s="169" customFormat="1" ht="31.5" hidden="1">
      <c r="A253" s="215" t="s">
        <v>259</v>
      </c>
      <c r="B253" s="202" t="s">
        <v>240</v>
      </c>
      <c r="C253" s="202" t="s">
        <v>169</v>
      </c>
      <c r="D253" s="199" t="s">
        <v>260</v>
      </c>
      <c r="E253" s="199"/>
      <c r="F253" s="176">
        <f>F256+F259</f>
        <v>0</v>
      </c>
      <c r="G253" s="149"/>
      <c r="H253" s="171" t="e">
        <f t="shared" si="11"/>
        <v>#DIV/0!</v>
      </c>
    </row>
    <row r="254" spans="1:8" s="169" customFormat="1" ht="47.25" hidden="1">
      <c r="A254" s="214" t="s">
        <v>261</v>
      </c>
      <c r="B254" s="205" t="s">
        <v>240</v>
      </c>
      <c r="C254" s="205" t="s">
        <v>169</v>
      </c>
      <c r="D254" s="208" t="s">
        <v>262</v>
      </c>
      <c r="E254" s="208"/>
      <c r="F254" s="175">
        <f>F255</f>
        <v>0</v>
      </c>
      <c r="G254" s="149"/>
      <c r="H254" s="171" t="e">
        <f t="shared" si="11"/>
        <v>#DIV/0!</v>
      </c>
    </row>
    <row r="255" spans="1:8" s="169" customFormat="1" ht="47.25" hidden="1">
      <c r="A255" s="214" t="s">
        <v>263</v>
      </c>
      <c r="B255" s="205" t="s">
        <v>240</v>
      </c>
      <c r="C255" s="205" t="s">
        <v>169</v>
      </c>
      <c r="D255" s="208" t="s">
        <v>264</v>
      </c>
      <c r="E255" s="208"/>
      <c r="F255" s="175">
        <f>F256</f>
        <v>0</v>
      </c>
      <c r="G255" s="149"/>
      <c r="H255" s="171" t="e">
        <f t="shared" si="11"/>
        <v>#DIV/0!</v>
      </c>
    </row>
    <row r="256" spans="1:8" s="169" customFormat="1" ht="47.25" hidden="1">
      <c r="A256" s="206" t="s">
        <v>87</v>
      </c>
      <c r="B256" s="205" t="s">
        <v>240</v>
      </c>
      <c r="C256" s="205" t="s">
        <v>169</v>
      </c>
      <c r="D256" s="208" t="s">
        <v>264</v>
      </c>
      <c r="E256" s="208" t="s">
        <v>99</v>
      </c>
      <c r="F256" s="175">
        <v>0</v>
      </c>
      <c r="G256" s="149"/>
      <c r="H256" s="171" t="e">
        <f t="shared" si="11"/>
        <v>#DIV/0!</v>
      </c>
    </row>
    <row r="257" spans="1:8" s="169" customFormat="1" ht="47.25" hidden="1">
      <c r="A257" s="214" t="s">
        <v>265</v>
      </c>
      <c r="B257" s="205" t="s">
        <v>240</v>
      </c>
      <c r="C257" s="205" t="s">
        <v>169</v>
      </c>
      <c r="D257" s="208" t="s">
        <v>266</v>
      </c>
      <c r="E257" s="208"/>
      <c r="F257" s="175">
        <f>F258</f>
        <v>0</v>
      </c>
      <c r="G257" s="149"/>
      <c r="H257" s="171" t="e">
        <f t="shared" si="11"/>
        <v>#DIV/0!</v>
      </c>
    </row>
    <row r="258" spans="1:8" s="169" customFormat="1" ht="31.5" hidden="1">
      <c r="A258" s="214" t="s">
        <v>267</v>
      </c>
      <c r="B258" s="205" t="s">
        <v>240</v>
      </c>
      <c r="C258" s="205" t="s">
        <v>169</v>
      </c>
      <c r="D258" s="208" t="s">
        <v>266</v>
      </c>
      <c r="E258" s="208"/>
      <c r="F258" s="175">
        <f>F259</f>
        <v>0</v>
      </c>
      <c r="G258" s="149"/>
      <c r="H258" s="171" t="e">
        <f t="shared" si="11"/>
        <v>#DIV/0!</v>
      </c>
    </row>
    <row r="259" spans="1:8" s="169" customFormat="1" ht="47.25" hidden="1">
      <c r="A259" s="206" t="s">
        <v>87</v>
      </c>
      <c r="B259" s="205" t="s">
        <v>240</v>
      </c>
      <c r="C259" s="205" t="s">
        <v>169</v>
      </c>
      <c r="D259" s="208" t="s">
        <v>266</v>
      </c>
      <c r="E259" s="208" t="s">
        <v>99</v>
      </c>
      <c r="F259" s="175">
        <v>0</v>
      </c>
      <c r="G259" s="149"/>
      <c r="H259" s="171" t="e">
        <f t="shared" si="11"/>
        <v>#DIV/0!</v>
      </c>
    </row>
    <row r="260" spans="1:8" s="169" customFormat="1" ht="47.25">
      <c r="A260" s="209" t="s">
        <v>659</v>
      </c>
      <c r="B260" s="205" t="s">
        <v>240</v>
      </c>
      <c r="C260" s="205" t="s">
        <v>169</v>
      </c>
      <c r="D260" s="208" t="s">
        <v>660</v>
      </c>
      <c r="E260" s="208"/>
      <c r="F260" s="175">
        <f>F261</f>
        <v>100</v>
      </c>
      <c r="G260" s="175">
        <f>G261</f>
        <v>100</v>
      </c>
      <c r="H260" s="171">
        <f t="shared" si="11"/>
        <v>100</v>
      </c>
    </row>
    <row r="261" spans="1:8" s="169" customFormat="1" ht="53.25" customHeight="1">
      <c r="A261" s="209" t="s">
        <v>658</v>
      </c>
      <c r="B261" s="205" t="s">
        <v>240</v>
      </c>
      <c r="C261" s="205" t="s">
        <v>169</v>
      </c>
      <c r="D261" s="208" t="s">
        <v>661</v>
      </c>
      <c r="E261" s="208"/>
      <c r="F261" s="175">
        <f>F262</f>
        <v>100</v>
      </c>
      <c r="G261" s="175">
        <f>G262</f>
        <v>100</v>
      </c>
      <c r="H261" s="171">
        <f t="shared" si="11"/>
        <v>100</v>
      </c>
    </row>
    <row r="262" spans="1:8" s="169" customFormat="1" ht="47.25">
      <c r="A262" s="206" t="s">
        <v>87</v>
      </c>
      <c r="B262" s="205" t="s">
        <v>240</v>
      </c>
      <c r="C262" s="205" t="s">
        <v>169</v>
      </c>
      <c r="D262" s="208" t="s">
        <v>661</v>
      </c>
      <c r="E262" s="208" t="s">
        <v>99</v>
      </c>
      <c r="F262" s="175">
        <v>100</v>
      </c>
      <c r="G262" s="175">
        <v>100</v>
      </c>
      <c r="H262" s="171">
        <f t="shared" si="11"/>
        <v>100</v>
      </c>
    </row>
    <row r="263" spans="1:8" s="169" customFormat="1" ht="45.75" customHeight="1">
      <c r="A263" s="215" t="s">
        <v>467</v>
      </c>
      <c r="B263" s="202" t="s">
        <v>240</v>
      </c>
      <c r="C263" s="202" t="s">
        <v>169</v>
      </c>
      <c r="D263" s="199" t="s">
        <v>260</v>
      </c>
      <c r="E263" s="199"/>
      <c r="F263" s="176">
        <f>F272+F275</f>
        <v>0</v>
      </c>
      <c r="G263" s="176">
        <f>G272+G275</f>
        <v>0</v>
      </c>
      <c r="H263" s="171">
        <v>0</v>
      </c>
    </row>
    <row r="264" spans="1:8" s="169" customFormat="1" ht="47.25" hidden="1">
      <c r="A264" s="214" t="s">
        <v>268</v>
      </c>
      <c r="B264" s="205" t="s">
        <v>240</v>
      </c>
      <c r="C264" s="205" t="s">
        <v>169</v>
      </c>
      <c r="D264" s="208" t="s">
        <v>269</v>
      </c>
      <c r="E264" s="208"/>
      <c r="F264" s="175">
        <f>F265</f>
        <v>0</v>
      </c>
      <c r="G264" s="175"/>
      <c r="H264" s="171" t="e">
        <f t="shared" si="11"/>
        <v>#DIV/0!</v>
      </c>
    </row>
    <row r="265" spans="1:8" s="169" customFormat="1" ht="31.5" hidden="1">
      <c r="A265" s="214" t="s">
        <v>270</v>
      </c>
      <c r="B265" s="202" t="s">
        <v>240</v>
      </c>
      <c r="C265" s="202" t="s">
        <v>169</v>
      </c>
      <c r="D265" s="208" t="s">
        <v>271</v>
      </c>
      <c r="E265" s="208"/>
      <c r="F265" s="175">
        <f>F266</f>
        <v>0</v>
      </c>
      <c r="G265" s="175"/>
      <c r="H265" s="171" t="e">
        <f t="shared" si="11"/>
        <v>#DIV/0!</v>
      </c>
    </row>
    <row r="266" spans="1:8" s="169" customFormat="1" ht="47.25" hidden="1">
      <c r="A266" s="206" t="s">
        <v>87</v>
      </c>
      <c r="B266" s="205" t="s">
        <v>240</v>
      </c>
      <c r="C266" s="205" t="s">
        <v>169</v>
      </c>
      <c r="D266" s="208" t="s">
        <v>271</v>
      </c>
      <c r="E266" s="208" t="s">
        <v>99</v>
      </c>
      <c r="F266" s="175">
        <v>0</v>
      </c>
      <c r="G266" s="175"/>
      <c r="H266" s="171" t="e">
        <f t="shared" si="11"/>
        <v>#DIV/0!</v>
      </c>
    </row>
    <row r="267" spans="1:8" s="169" customFormat="1" ht="47.25" hidden="1">
      <c r="A267" s="214" t="s">
        <v>268</v>
      </c>
      <c r="B267" s="205" t="s">
        <v>240</v>
      </c>
      <c r="C267" s="205" t="s">
        <v>169</v>
      </c>
      <c r="D267" s="208" t="s">
        <v>262</v>
      </c>
      <c r="E267" s="232"/>
      <c r="F267" s="175">
        <f>F268</f>
        <v>0</v>
      </c>
      <c r="G267" s="175"/>
      <c r="H267" s="171" t="e">
        <f t="shared" si="11"/>
        <v>#DIV/0!</v>
      </c>
    </row>
    <row r="268" spans="1:8" s="169" customFormat="1" ht="31.5" hidden="1">
      <c r="A268" s="214" t="s">
        <v>270</v>
      </c>
      <c r="B268" s="205" t="s">
        <v>240</v>
      </c>
      <c r="C268" s="205" t="s">
        <v>169</v>
      </c>
      <c r="D268" s="208" t="s">
        <v>272</v>
      </c>
      <c r="E268" s="232"/>
      <c r="F268" s="175">
        <f>F269</f>
        <v>0</v>
      </c>
      <c r="G268" s="175"/>
      <c r="H268" s="171" t="e">
        <f t="shared" si="11"/>
        <v>#DIV/0!</v>
      </c>
    </row>
    <row r="269" spans="1:8" s="169" customFormat="1" ht="47.25" hidden="1">
      <c r="A269" s="206" t="s">
        <v>87</v>
      </c>
      <c r="B269" s="205" t="s">
        <v>240</v>
      </c>
      <c r="C269" s="205" t="s">
        <v>169</v>
      </c>
      <c r="D269" s="208" t="s">
        <v>272</v>
      </c>
      <c r="E269" s="233">
        <v>240</v>
      </c>
      <c r="F269" s="175">
        <v>0</v>
      </c>
      <c r="G269" s="175"/>
      <c r="H269" s="171" t="e">
        <f t="shared" si="11"/>
        <v>#DIV/0!</v>
      </c>
    </row>
    <row r="270" spans="1:8" s="169" customFormat="1" ht="27.75" customHeight="1">
      <c r="A270" s="214" t="s">
        <v>485</v>
      </c>
      <c r="B270" s="205" t="s">
        <v>240</v>
      </c>
      <c r="C270" s="205" t="s">
        <v>169</v>
      </c>
      <c r="D270" s="208" t="s">
        <v>470</v>
      </c>
      <c r="E270" s="208"/>
      <c r="F270" s="175">
        <f>F271</f>
        <v>0</v>
      </c>
      <c r="G270" s="175">
        <f>G271</f>
        <v>0</v>
      </c>
      <c r="H270" s="171">
        <v>0</v>
      </c>
    </row>
    <row r="271" spans="1:8" s="169" customFormat="1" ht="15.75" customHeight="1">
      <c r="A271" s="214" t="s">
        <v>484</v>
      </c>
      <c r="B271" s="205" t="s">
        <v>240</v>
      </c>
      <c r="C271" s="205" t="s">
        <v>169</v>
      </c>
      <c r="D271" s="208" t="s">
        <v>470</v>
      </c>
      <c r="E271" s="208"/>
      <c r="F271" s="175">
        <f>F272</f>
        <v>0</v>
      </c>
      <c r="G271" s="175">
        <f>G272</f>
        <v>0</v>
      </c>
      <c r="H271" s="171">
        <v>0</v>
      </c>
    </row>
    <row r="272" spans="1:8" s="169" customFormat="1" ht="47.25">
      <c r="A272" s="206" t="s">
        <v>87</v>
      </c>
      <c r="B272" s="205" t="s">
        <v>240</v>
      </c>
      <c r="C272" s="205" t="s">
        <v>169</v>
      </c>
      <c r="D272" s="208" t="s">
        <v>470</v>
      </c>
      <c r="E272" s="208" t="s">
        <v>99</v>
      </c>
      <c r="F272" s="175">
        <f>99-99</f>
        <v>0</v>
      </c>
      <c r="G272" s="175">
        <v>0</v>
      </c>
      <c r="H272" s="171">
        <v>0</v>
      </c>
    </row>
    <row r="273" spans="1:8" s="169" customFormat="1" ht="63">
      <c r="A273" s="209" t="s">
        <v>594</v>
      </c>
      <c r="B273" s="205" t="s">
        <v>240</v>
      </c>
      <c r="C273" s="205" t="s">
        <v>169</v>
      </c>
      <c r="D273" s="208" t="s">
        <v>596</v>
      </c>
      <c r="E273" s="208"/>
      <c r="F273" s="175">
        <f>F275</f>
        <v>0</v>
      </c>
      <c r="G273" s="175">
        <f>G275</f>
        <v>0</v>
      </c>
      <c r="H273" s="171">
        <v>0</v>
      </c>
    </row>
    <row r="274" spans="1:8" s="169" customFormat="1" ht="63">
      <c r="A274" s="209" t="s">
        <v>585</v>
      </c>
      <c r="B274" s="205" t="s">
        <v>240</v>
      </c>
      <c r="C274" s="205" t="s">
        <v>169</v>
      </c>
      <c r="D274" s="208" t="s">
        <v>595</v>
      </c>
      <c r="E274" s="208"/>
      <c r="F274" s="175">
        <f>F275</f>
        <v>0</v>
      </c>
      <c r="G274" s="175">
        <f>G275</f>
        <v>0</v>
      </c>
      <c r="H274" s="171">
        <v>0</v>
      </c>
    </row>
    <row r="275" spans="1:8" s="169" customFormat="1" ht="47.25">
      <c r="A275" s="206" t="s">
        <v>87</v>
      </c>
      <c r="B275" s="205" t="s">
        <v>240</v>
      </c>
      <c r="C275" s="205" t="s">
        <v>169</v>
      </c>
      <c r="D275" s="208" t="s">
        <v>595</v>
      </c>
      <c r="E275" s="208" t="s">
        <v>99</v>
      </c>
      <c r="F275" s="175">
        <f>300-300</f>
        <v>0</v>
      </c>
      <c r="G275" s="175">
        <v>0</v>
      </c>
      <c r="H275" s="171">
        <v>0</v>
      </c>
    </row>
    <row r="276" spans="1:8" s="169" customFormat="1" ht="31.5">
      <c r="A276" s="209" t="s">
        <v>599</v>
      </c>
      <c r="B276" s="205" t="s">
        <v>240</v>
      </c>
      <c r="C276" s="205" t="s">
        <v>169</v>
      </c>
      <c r="D276" s="208" t="s">
        <v>601</v>
      </c>
      <c r="E276" s="208"/>
      <c r="F276" s="175">
        <f t="shared" ref="F276:G278" si="13">F277</f>
        <v>0</v>
      </c>
      <c r="G276" s="175">
        <f t="shared" si="13"/>
        <v>0</v>
      </c>
      <c r="H276" s="171">
        <v>0</v>
      </c>
    </row>
    <row r="277" spans="1:8" s="169" customFormat="1" ht="31.5">
      <c r="A277" s="209" t="s">
        <v>600</v>
      </c>
      <c r="B277" s="205" t="s">
        <v>240</v>
      </c>
      <c r="C277" s="205" t="s">
        <v>169</v>
      </c>
      <c r="D277" s="208" t="s">
        <v>602</v>
      </c>
      <c r="E277" s="208"/>
      <c r="F277" s="175">
        <f t="shared" si="13"/>
        <v>0</v>
      </c>
      <c r="G277" s="175">
        <f t="shared" si="13"/>
        <v>0</v>
      </c>
      <c r="H277" s="171">
        <v>0</v>
      </c>
    </row>
    <row r="278" spans="1:8" s="169" customFormat="1">
      <c r="A278" s="209" t="s">
        <v>598</v>
      </c>
      <c r="B278" s="205" t="s">
        <v>240</v>
      </c>
      <c r="C278" s="205" t="s">
        <v>169</v>
      </c>
      <c r="D278" s="208" t="s">
        <v>597</v>
      </c>
      <c r="E278" s="208"/>
      <c r="F278" s="175">
        <f t="shared" si="13"/>
        <v>0</v>
      </c>
      <c r="G278" s="175">
        <f t="shared" si="13"/>
        <v>0</v>
      </c>
      <c r="H278" s="171">
        <v>0</v>
      </c>
    </row>
    <row r="279" spans="1:8" s="169" customFormat="1" ht="47.25">
      <c r="A279" s="206" t="s">
        <v>87</v>
      </c>
      <c r="B279" s="205" t="s">
        <v>240</v>
      </c>
      <c r="C279" s="205" t="s">
        <v>169</v>
      </c>
      <c r="D279" s="208" t="s">
        <v>597</v>
      </c>
      <c r="E279" s="208" t="s">
        <v>99</v>
      </c>
      <c r="F279" s="175">
        <f>100-100</f>
        <v>0</v>
      </c>
      <c r="G279" s="175">
        <v>0</v>
      </c>
      <c r="H279" s="171">
        <v>0</v>
      </c>
    </row>
    <row r="280" spans="1:8" s="169" customFormat="1">
      <c r="A280" s="200" t="s">
        <v>43</v>
      </c>
      <c r="B280" s="199" t="s">
        <v>240</v>
      </c>
      <c r="C280" s="199" t="s">
        <v>80</v>
      </c>
      <c r="D280" s="199"/>
      <c r="E280" s="199"/>
      <c r="F280" s="176">
        <f>F281+F295+F306+F310+F320+F330+F316+F329+F317+F336+F337</f>
        <v>12699.7</v>
      </c>
      <c r="G280" s="176">
        <f>G281+G295+G306+G310+G320+G330+G316+G329+G317+G336+G337</f>
        <v>12191.9</v>
      </c>
      <c r="H280" s="171">
        <f t="shared" ref="H280:H343" si="14">G280/F280*100</f>
        <v>96.001480349929508</v>
      </c>
    </row>
    <row r="281" spans="1:8" s="169" customFormat="1" ht="31.5">
      <c r="A281" s="209" t="s">
        <v>112</v>
      </c>
      <c r="B281" s="199" t="s">
        <v>240</v>
      </c>
      <c r="C281" s="199" t="s">
        <v>80</v>
      </c>
      <c r="D281" s="199" t="s">
        <v>113</v>
      </c>
      <c r="E281" s="199"/>
      <c r="F281" s="176">
        <f>F285+F290+F286+F288</f>
        <v>3488.7000000000003</v>
      </c>
      <c r="G281" s="176">
        <f>G285+G290+G286+G288</f>
        <v>3271.5</v>
      </c>
      <c r="H281" s="171">
        <f t="shared" si="14"/>
        <v>93.774185226588685</v>
      </c>
    </row>
    <row r="282" spans="1:8" s="169" customFormat="1">
      <c r="A282" s="209" t="s">
        <v>114</v>
      </c>
      <c r="B282" s="208" t="s">
        <v>240</v>
      </c>
      <c r="C282" s="208" t="s">
        <v>80</v>
      </c>
      <c r="D282" s="208" t="s">
        <v>115</v>
      </c>
      <c r="E282" s="199"/>
      <c r="F282" s="175">
        <f>F284</f>
        <v>2139.4</v>
      </c>
      <c r="G282" s="175">
        <f>G284</f>
        <v>2139.4</v>
      </c>
      <c r="H282" s="171">
        <f t="shared" si="14"/>
        <v>100</v>
      </c>
    </row>
    <row r="283" spans="1:8" s="169" customFormat="1">
      <c r="A283" s="209" t="s">
        <v>114</v>
      </c>
      <c r="B283" s="208" t="s">
        <v>240</v>
      </c>
      <c r="C283" s="208" t="s">
        <v>80</v>
      </c>
      <c r="D283" s="208" t="s">
        <v>127</v>
      </c>
      <c r="E283" s="199"/>
      <c r="F283" s="175">
        <f>F284</f>
        <v>2139.4</v>
      </c>
      <c r="G283" s="175">
        <f>G284</f>
        <v>2139.4</v>
      </c>
      <c r="H283" s="171">
        <f t="shared" si="14"/>
        <v>100</v>
      </c>
    </row>
    <row r="284" spans="1:8" s="169" customFormat="1">
      <c r="A284" s="214" t="s">
        <v>273</v>
      </c>
      <c r="B284" s="208" t="s">
        <v>240</v>
      </c>
      <c r="C284" s="208" t="s">
        <v>80</v>
      </c>
      <c r="D284" s="208" t="s">
        <v>274</v>
      </c>
      <c r="E284" s="208"/>
      <c r="F284" s="175">
        <f>F285</f>
        <v>2139.4</v>
      </c>
      <c r="G284" s="175">
        <f>G285</f>
        <v>2139.4</v>
      </c>
      <c r="H284" s="171">
        <f t="shared" si="14"/>
        <v>100</v>
      </c>
    </row>
    <row r="285" spans="1:8" s="169" customFormat="1" ht="47.25">
      <c r="A285" s="206" t="s">
        <v>87</v>
      </c>
      <c r="B285" s="208" t="s">
        <v>240</v>
      </c>
      <c r="C285" s="208" t="s">
        <v>80</v>
      </c>
      <c r="D285" s="208" t="s">
        <v>274</v>
      </c>
      <c r="E285" s="208" t="s">
        <v>99</v>
      </c>
      <c r="F285" s="175">
        <f>1750+89.4+150+150</f>
        <v>2139.4</v>
      </c>
      <c r="G285" s="175">
        <v>2139.4</v>
      </c>
      <c r="H285" s="171">
        <f t="shared" si="14"/>
        <v>100</v>
      </c>
    </row>
    <row r="286" spans="1:8" s="169" customFormat="1" ht="135.75" customHeight="1">
      <c r="A286" s="206" t="s">
        <v>622</v>
      </c>
      <c r="B286" s="208" t="s">
        <v>240</v>
      </c>
      <c r="C286" s="208" t="s">
        <v>80</v>
      </c>
      <c r="D286" s="208" t="s">
        <v>274</v>
      </c>
      <c r="E286" s="208" t="s">
        <v>623</v>
      </c>
      <c r="F286" s="175">
        <f>25-16.4</f>
        <v>8.6000000000000014</v>
      </c>
      <c r="G286" s="175">
        <v>8.6</v>
      </c>
      <c r="H286" s="171">
        <f t="shared" si="14"/>
        <v>99.999999999999972</v>
      </c>
    </row>
    <row r="287" spans="1:8" s="169" customFormat="1" ht="68.25" customHeight="1">
      <c r="A287" s="206" t="s">
        <v>657</v>
      </c>
      <c r="B287" s="208" t="s">
        <v>240</v>
      </c>
      <c r="C287" s="208" t="s">
        <v>80</v>
      </c>
      <c r="D287" s="208" t="s">
        <v>662</v>
      </c>
      <c r="E287" s="208"/>
      <c r="F287" s="175">
        <f>F288</f>
        <v>300</v>
      </c>
      <c r="G287" s="175">
        <f>G288</f>
        <v>300</v>
      </c>
      <c r="H287" s="171">
        <f t="shared" si="14"/>
        <v>100</v>
      </c>
    </row>
    <row r="288" spans="1:8" s="169" customFormat="1" ht="62.25" customHeight="1">
      <c r="A288" s="206" t="s">
        <v>87</v>
      </c>
      <c r="B288" s="208" t="s">
        <v>240</v>
      </c>
      <c r="C288" s="208" t="s">
        <v>80</v>
      </c>
      <c r="D288" s="208" t="s">
        <v>662</v>
      </c>
      <c r="E288" s="208" t="s">
        <v>99</v>
      </c>
      <c r="F288" s="175">
        <v>300</v>
      </c>
      <c r="G288" s="175">
        <v>300</v>
      </c>
      <c r="H288" s="171">
        <f t="shared" si="14"/>
        <v>100</v>
      </c>
    </row>
    <row r="289" spans="1:10" s="169" customFormat="1" ht="31.5">
      <c r="A289" s="206" t="s">
        <v>275</v>
      </c>
      <c r="B289" s="208" t="s">
        <v>240</v>
      </c>
      <c r="C289" s="208" t="s">
        <v>80</v>
      </c>
      <c r="D289" s="208" t="s">
        <v>276</v>
      </c>
      <c r="E289" s="208"/>
      <c r="F289" s="175">
        <f>F290</f>
        <v>1040.7</v>
      </c>
      <c r="G289" s="175">
        <f>G290</f>
        <v>823.5</v>
      </c>
      <c r="H289" s="171">
        <f t="shared" si="14"/>
        <v>79.12943211300086</v>
      </c>
    </row>
    <row r="290" spans="1:10" s="169" customFormat="1" ht="47.25">
      <c r="A290" s="206" t="s">
        <v>87</v>
      </c>
      <c r="B290" s="208" t="s">
        <v>240</v>
      </c>
      <c r="C290" s="208" t="s">
        <v>80</v>
      </c>
      <c r="D290" s="208" t="s">
        <v>276</v>
      </c>
      <c r="E290" s="208" t="s">
        <v>99</v>
      </c>
      <c r="F290" s="175">
        <f>500+358.9+200-18.2</f>
        <v>1040.7</v>
      </c>
      <c r="G290" s="175">
        <v>823.5</v>
      </c>
      <c r="H290" s="171">
        <f t="shared" si="14"/>
        <v>79.12943211300086</v>
      </c>
    </row>
    <row r="291" spans="1:10" s="169" customFormat="1" ht="31.5">
      <c r="A291" s="213" t="s">
        <v>277</v>
      </c>
      <c r="B291" s="199" t="s">
        <v>240</v>
      </c>
      <c r="C291" s="199" t="s">
        <v>80</v>
      </c>
      <c r="D291" s="199" t="s">
        <v>278</v>
      </c>
      <c r="E291" s="199"/>
      <c r="F291" s="176">
        <f>F295+F299+F302+F306+F310</f>
        <v>79.2</v>
      </c>
      <c r="G291" s="176">
        <f>G295+G299+G302+G306+G310</f>
        <v>79.2</v>
      </c>
      <c r="H291" s="171">
        <f t="shared" si="14"/>
        <v>100</v>
      </c>
      <c r="J291" s="234"/>
    </row>
    <row r="292" spans="1:10" s="169" customFormat="1" ht="31.5">
      <c r="A292" s="215" t="s">
        <v>279</v>
      </c>
      <c r="B292" s="199" t="s">
        <v>240</v>
      </c>
      <c r="C292" s="199" t="s">
        <v>80</v>
      </c>
      <c r="D292" s="199" t="s">
        <v>280</v>
      </c>
      <c r="E292" s="199"/>
      <c r="F292" s="176">
        <f>F295</f>
        <v>47.2</v>
      </c>
      <c r="G292" s="176">
        <f>G295</f>
        <v>47.2</v>
      </c>
      <c r="H292" s="171">
        <f t="shared" si="14"/>
        <v>100</v>
      </c>
    </row>
    <row r="293" spans="1:10" s="169" customFormat="1" ht="31.5">
      <c r="A293" s="214" t="s">
        <v>281</v>
      </c>
      <c r="B293" s="208" t="s">
        <v>240</v>
      </c>
      <c r="C293" s="208" t="s">
        <v>80</v>
      </c>
      <c r="D293" s="208" t="s">
        <v>282</v>
      </c>
      <c r="E293" s="208"/>
      <c r="F293" s="175">
        <f>F294</f>
        <v>47.2</v>
      </c>
      <c r="G293" s="175">
        <f>G294</f>
        <v>47.2</v>
      </c>
      <c r="H293" s="171">
        <f t="shared" si="14"/>
        <v>100</v>
      </c>
    </row>
    <row r="294" spans="1:10" s="169" customFormat="1" ht="31.5">
      <c r="A294" s="214" t="s">
        <v>283</v>
      </c>
      <c r="B294" s="208" t="s">
        <v>240</v>
      </c>
      <c r="C294" s="208" t="s">
        <v>80</v>
      </c>
      <c r="D294" s="208" t="s">
        <v>284</v>
      </c>
      <c r="E294" s="208"/>
      <c r="F294" s="175">
        <f>F295</f>
        <v>47.2</v>
      </c>
      <c r="G294" s="175">
        <f>G295</f>
        <v>47.2</v>
      </c>
      <c r="H294" s="171">
        <f t="shared" si="14"/>
        <v>100</v>
      </c>
    </row>
    <row r="295" spans="1:10" s="169" customFormat="1" ht="47.25">
      <c r="A295" s="206" t="s">
        <v>87</v>
      </c>
      <c r="B295" s="208" t="s">
        <v>240</v>
      </c>
      <c r="C295" s="208" t="s">
        <v>80</v>
      </c>
      <c r="D295" s="208" t="s">
        <v>284</v>
      </c>
      <c r="E295" s="208" t="s">
        <v>99</v>
      </c>
      <c r="F295" s="175">
        <f>300-200-52.8</f>
        <v>47.2</v>
      </c>
      <c r="G295" s="175">
        <v>47.2</v>
      </c>
      <c r="H295" s="171">
        <f t="shared" si="14"/>
        <v>100</v>
      </c>
    </row>
    <row r="296" spans="1:10" s="169" customFormat="1" ht="31.5" hidden="1">
      <c r="A296" s="215" t="s">
        <v>285</v>
      </c>
      <c r="B296" s="199" t="s">
        <v>240</v>
      </c>
      <c r="C296" s="199" t="s">
        <v>80</v>
      </c>
      <c r="D296" s="219" t="s">
        <v>286</v>
      </c>
      <c r="E296" s="219"/>
      <c r="F296" s="176">
        <f>F299+F302</f>
        <v>0</v>
      </c>
      <c r="G296" s="149"/>
      <c r="H296" s="171" t="e">
        <f t="shared" si="14"/>
        <v>#DIV/0!</v>
      </c>
    </row>
    <row r="297" spans="1:10" s="169" customFormat="1" ht="31.5" hidden="1">
      <c r="A297" s="214" t="s">
        <v>287</v>
      </c>
      <c r="B297" s="208" t="s">
        <v>240</v>
      </c>
      <c r="C297" s="208" t="s">
        <v>80</v>
      </c>
      <c r="D297" s="220" t="s">
        <v>288</v>
      </c>
      <c r="E297" s="220"/>
      <c r="F297" s="175">
        <f>F298</f>
        <v>0</v>
      </c>
      <c r="G297" s="149"/>
      <c r="H297" s="171" t="e">
        <f t="shared" si="14"/>
        <v>#DIV/0!</v>
      </c>
    </row>
    <row r="298" spans="1:10" s="169" customFormat="1" ht="31.5" hidden="1">
      <c r="A298" s="206" t="s">
        <v>289</v>
      </c>
      <c r="B298" s="208" t="s">
        <v>240</v>
      </c>
      <c r="C298" s="208" t="s">
        <v>80</v>
      </c>
      <c r="D298" s="220" t="s">
        <v>290</v>
      </c>
      <c r="E298" s="220"/>
      <c r="F298" s="175">
        <f>F299</f>
        <v>0</v>
      </c>
      <c r="G298" s="149"/>
      <c r="H298" s="171" t="e">
        <f t="shared" si="14"/>
        <v>#DIV/0!</v>
      </c>
    </row>
    <row r="299" spans="1:10" s="169" customFormat="1" ht="47.25" hidden="1">
      <c r="A299" s="206" t="s">
        <v>87</v>
      </c>
      <c r="B299" s="208" t="s">
        <v>240</v>
      </c>
      <c r="C299" s="208" t="s">
        <v>80</v>
      </c>
      <c r="D299" s="220" t="s">
        <v>290</v>
      </c>
      <c r="E299" s="220">
        <v>240</v>
      </c>
      <c r="F299" s="175">
        <v>0</v>
      </c>
      <c r="G299" s="149"/>
      <c r="H299" s="171" t="e">
        <f t="shared" si="14"/>
        <v>#DIV/0!</v>
      </c>
    </row>
    <row r="300" spans="1:10" s="169" customFormat="1" ht="47.25" hidden="1">
      <c r="A300" s="214" t="s">
        <v>291</v>
      </c>
      <c r="B300" s="208" t="s">
        <v>240</v>
      </c>
      <c r="C300" s="208" t="s">
        <v>80</v>
      </c>
      <c r="D300" s="220" t="s">
        <v>292</v>
      </c>
      <c r="E300" s="220"/>
      <c r="F300" s="175">
        <f>F301</f>
        <v>0</v>
      </c>
      <c r="G300" s="149"/>
      <c r="H300" s="171" t="e">
        <f t="shared" si="14"/>
        <v>#DIV/0!</v>
      </c>
    </row>
    <row r="301" spans="1:10" s="169" customFormat="1" ht="31.5" hidden="1">
      <c r="A301" s="206" t="s">
        <v>293</v>
      </c>
      <c r="B301" s="208" t="s">
        <v>240</v>
      </c>
      <c r="C301" s="208" t="s">
        <v>80</v>
      </c>
      <c r="D301" s="220" t="s">
        <v>294</v>
      </c>
      <c r="E301" s="220"/>
      <c r="F301" s="175">
        <f>F302</f>
        <v>0</v>
      </c>
      <c r="G301" s="149"/>
      <c r="H301" s="171" t="e">
        <f t="shared" si="14"/>
        <v>#DIV/0!</v>
      </c>
    </row>
    <row r="302" spans="1:10" s="169" customFormat="1" ht="47.25" hidden="1">
      <c r="A302" s="206" t="s">
        <v>87</v>
      </c>
      <c r="B302" s="208" t="s">
        <v>240</v>
      </c>
      <c r="C302" s="208" t="s">
        <v>80</v>
      </c>
      <c r="D302" s="220" t="s">
        <v>294</v>
      </c>
      <c r="E302" s="220">
        <v>240</v>
      </c>
      <c r="F302" s="175">
        <v>0</v>
      </c>
      <c r="G302" s="149"/>
      <c r="H302" s="171" t="e">
        <f t="shared" si="14"/>
        <v>#DIV/0!</v>
      </c>
    </row>
    <row r="303" spans="1:10" s="169" customFormat="1" ht="31.5">
      <c r="A303" s="215" t="s">
        <v>285</v>
      </c>
      <c r="B303" s="199" t="s">
        <v>240</v>
      </c>
      <c r="C303" s="199" t="s">
        <v>80</v>
      </c>
      <c r="D303" s="219" t="s">
        <v>286</v>
      </c>
      <c r="E303" s="219"/>
      <c r="F303" s="176">
        <f>F306+F313</f>
        <v>0</v>
      </c>
      <c r="G303" s="176">
        <f>G306+G313</f>
        <v>0</v>
      </c>
      <c r="H303" s="171">
        <v>0</v>
      </c>
    </row>
    <row r="304" spans="1:10" s="169" customFormat="1" ht="126">
      <c r="A304" s="214" t="s">
        <v>461</v>
      </c>
      <c r="B304" s="208" t="s">
        <v>240</v>
      </c>
      <c r="C304" s="208" t="s">
        <v>80</v>
      </c>
      <c r="D304" s="220" t="s">
        <v>288</v>
      </c>
      <c r="E304" s="220"/>
      <c r="F304" s="175">
        <f>F305</f>
        <v>0</v>
      </c>
      <c r="G304" s="175">
        <f>G305</f>
        <v>0</v>
      </c>
      <c r="H304" s="171">
        <v>0</v>
      </c>
    </row>
    <row r="305" spans="1:8" s="169" customFormat="1" ht="110.25">
      <c r="A305" s="214" t="s">
        <v>462</v>
      </c>
      <c r="B305" s="208" t="s">
        <v>240</v>
      </c>
      <c r="C305" s="208" t="s">
        <v>80</v>
      </c>
      <c r="D305" s="220" t="s">
        <v>471</v>
      </c>
      <c r="E305" s="220"/>
      <c r="F305" s="175">
        <f>F306</f>
        <v>0</v>
      </c>
      <c r="G305" s="175">
        <f>G306</f>
        <v>0</v>
      </c>
      <c r="H305" s="171">
        <v>0</v>
      </c>
    </row>
    <row r="306" spans="1:8" s="169" customFormat="1" ht="47.25">
      <c r="A306" s="206" t="s">
        <v>87</v>
      </c>
      <c r="B306" s="208" t="s">
        <v>240</v>
      </c>
      <c r="C306" s="208" t="s">
        <v>80</v>
      </c>
      <c r="D306" s="220" t="s">
        <v>471</v>
      </c>
      <c r="E306" s="220">
        <v>240</v>
      </c>
      <c r="F306" s="175">
        <f>200-200</f>
        <v>0</v>
      </c>
      <c r="G306" s="175">
        <v>0</v>
      </c>
      <c r="H306" s="171">
        <v>0</v>
      </c>
    </row>
    <row r="307" spans="1:8" s="169" customFormat="1" ht="31.5">
      <c r="A307" s="215" t="s">
        <v>457</v>
      </c>
      <c r="B307" s="199" t="s">
        <v>240</v>
      </c>
      <c r="C307" s="199" t="s">
        <v>80</v>
      </c>
      <c r="D307" s="219" t="s">
        <v>472</v>
      </c>
      <c r="E307" s="219"/>
      <c r="F307" s="176">
        <f>F310+F313</f>
        <v>32</v>
      </c>
      <c r="G307" s="176">
        <f>G310+G313</f>
        <v>32</v>
      </c>
      <c r="H307" s="171">
        <f t="shared" si="14"/>
        <v>100</v>
      </c>
    </row>
    <row r="308" spans="1:8" s="169" customFormat="1" ht="78.75">
      <c r="A308" s="214" t="s">
        <v>459</v>
      </c>
      <c r="B308" s="208" t="s">
        <v>240</v>
      </c>
      <c r="C308" s="208" t="s">
        <v>80</v>
      </c>
      <c r="D308" s="220" t="s">
        <v>473</v>
      </c>
      <c r="E308" s="220"/>
      <c r="F308" s="175">
        <f>F309</f>
        <v>32</v>
      </c>
      <c r="G308" s="175">
        <f>G309</f>
        <v>32</v>
      </c>
      <c r="H308" s="171">
        <f t="shared" si="14"/>
        <v>100</v>
      </c>
    </row>
    <row r="309" spans="1:8" s="169" customFormat="1" ht="48" customHeight="1">
      <c r="A309" s="214" t="s">
        <v>460</v>
      </c>
      <c r="B309" s="208" t="s">
        <v>240</v>
      </c>
      <c r="C309" s="208" t="s">
        <v>80</v>
      </c>
      <c r="D309" s="220" t="s">
        <v>474</v>
      </c>
      <c r="E309" s="220"/>
      <c r="F309" s="175">
        <f>F310</f>
        <v>32</v>
      </c>
      <c r="G309" s="175">
        <f>G310</f>
        <v>32</v>
      </c>
      <c r="H309" s="171">
        <f t="shared" si="14"/>
        <v>100</v>
      </c>
    </row>
    <row r="310" spans="1:8" s="169" customFormat="1" ht="47.25">
      <c r="A310" s="206" t="s">
        <v>87</v>
      </c>
      <c r="B310" s="208" t="s">
        <v>240</v>
      </c>
      <c r="C310" s="208" t="s">
        <v>80</v>
      </c>
      <c r="D310" s="220" t="s">
        <v>474</v>
      </c>
      <c r="E310" s="220">
        <v>240</v>
      </c>
      <c r="F310" s="175">
        <f>50-18</f>
        <v>32</v>
      </c>
      <c r="G310" s="175">
        <v>32</v>
      </c>
      <c r="H310" s="171">
        <f t="shared" si="14"/>
        <v>100</v>
      </c>
    </row>
    <row r="311" spans="1:8" s="169" customFormat="1" ht="94.5">
      <c r="A311" s="213" t="s">
        <v>295</v>
      </c>
      <c r="B311" s="199" t="s">
        <v>240</v>
      </c>
      <c r="C311" s="199" t="s">
        <v>80</v>
      </c>
      <c r="D311" s="219" t="s">
        <v>296</v>
      </c>
      <c r="E311" s="219"/>
      <c r="F311" s="176">
        <f>F312+F320</f>
        <v>316</v>
      </c>
      <c r="G311" s="176">
        <f>G312+G320</f>
        <v>25.4</v>
      </c>
      <c r="H311" s="171">
        <f t="shared" si="14"/>
        <v>8.037974683544304</v>
      </c>
    </row>
    <row r="312" spans="1:8" s="169" customFormat="1" ht="84.75" customHeight="1">
      <c r="A312" s="214" t="s">
        <v>497</v>
      </c>
      <c r="B312" s="208" t="s">
        <v>240</v>
      </c>
      <c r="C312" s="208" t="s">
        <v>80</v>
      </c>
      <c r="D312" s="220" t="s">
        <v>297</v>
      </c>
      <c r="E312" s="220"/>
      <c r="F312" s="175">
        <f>F315</f>
        <v>316</v>
      </c>
      <c r="G312" s="175">
        <f>G315</f>
        <v>25.4</v>
      </c>
      <c r="H312" s="171">
        <f t="shared" si="14"/>
        <v>8.037974683544304</v>
      </c>
    </row>
    <row r="313" spans="1:8" s="169" customFormat="1" ht="31.5" hidden="1">
      <c r="A313" s="214" t="s">
        <v>298</v>
      </c>
      <c r="B313" s="208" t="s">
        <v>240</v>
      </c>
      <c r="C313" s="208" t="s">
        <v>80</v>
      </c>
      <c r="D313" s="220" t="s">
        <v>299</v>
      </c>
      <c r="E313" s="220"/>
      <c r="F313" s="175">
        <f>F314</f>
        <v>0</v>
      </c>
      <c r="G313" s="175"/>
      <c r="H313" s="171" t="e">
        <f t="shared" si="14"/>
        <v>#DIV/0!</v>
      </c>
    </row>
    <row r="314" spans="1:8" s="169" customFormat="1" ht="47.25" hidden="1">
      <c r="A314" s="206" t="s">
        <v>87</v>
      </c>
      <c r="B314" s="208" t="s">
        <v>240</v>
      </c>
      <c r="C314" s="208" t="s">
        <v>80</v>
      </c>
      <c r="D314" s="220" t="s">
        <v>299</v>
      </c>
      <c r="E314" s="220">
        <v>240</v>
      </c>
      <c r="F314" s="175">
        <v>0</v>
      </c>
      <c r="G314" s="175"/>
      <c r="H314" s="171" t="e">
        <f t="shared" si="14"/>
        <v>#DIV/0!</v>
      </c>
    </row>
    <row r="315" spans="1:8" s="169" customFormat="1" ht="92.25" customHeight="1">
      <c r="A315" s="235" t="s">
        <v>498</v>
      </c>
      <c r="B315" s="208" t="s">
        <v>240</v>
      </c>
      <c r="C315" s="208" t="s">
        <v>80</v>
      </c>
      <c r="D315" s="220" t="s">
        <v>300</v>
      </c>
      <c r="E315" s="220"/>
      <c r="F315" s="175">
        <f>F316+F317</f>
        <v>316</v>
      </c>
      <c r="G315" s="175">
        <f>G316+G317</f>
        <v>25.4</v>
      </c>
      <c r="H315" s="171">
        <f t="shared" si="14"/>
        <v>8.037974683544304</v>
      </c>
    </row>
    <row r="316" spans="1:8" s="169" customFormat="1" ht="47.25">
      <c r="A316" s="225" t="s">
        <v>87</v>
      </c>
      <c r="B316" s="208" t="s">
        <v>240</v>
      </c>
      <c r="C316" s="208" t="s">
        <v>80</v>
      </c>
      <c r="D316" s="220" t="s">
        <v>300</v>
      </c>
      <c r="E316" s="220">
        <v>240</v>
      </c>
      <c r="F316" s="175">
        <f>79-11.2+27</f>
        <v>94.8</v>
      </c>
      <c r="G316" s="175">
        <v>7.6</v>
      </c>
      <c r="H316" s="171">
        <f t="shared" si="14"/>
        <v>8.0168776371308006</v>
      </c>
    </row>
    <row r="317" spans="1:8" s="169" customFormat="1" ht="47.25" customHeight="1">
      <c r="A317" s="225" t="s">
        <v>87</v>
      </c>
      <c r="B317" s="208" t="s">
        <v>240</v>
      </c>
      <c r="C317" s="208" t="s">
        <v>80</v>
      </c>
      <c r="D317" s="220" t="s">
        <v>300</v>
      </c>
      <c r="E317" s="220">
        <v>240</v>
      </c>
      <c r="F317" s="175">
        <f>247.3-26.1</f>
        <v>221.20000000000002</v>
      </c>
      <c r="G317" s="175">
        <v>17.8</v>
      </c>
      <c r="H317" s="171">
        <f t="shared" si="14"/>
        <v>8.0470162748643759</v>
      </c>
    </row>
    <row r="318" spans="1:8" s="169" customFormat="1" ht="63" customHeight="1">
      <c r="A318" s="225" t="s">
        <v>499</v>
      </c>
      <c r="B318" s="208" t="s">
        <v>240</v>
      </c>
      <c r="C318" s="208" t="s">
        <v>80</v>
      </c>
      <c r="D318" s="220" t="s">
        <v>501</v>
      </c>
      <c r="E318" s="220"/>
      <c r="F318" s="175">
        <f>F319</f>
        <v>0</v>
      </c>
      <c r="G318" s="175">
        <f>G319</f>
        <v>0</v>
      </c>
      <c r="H318" s="171">
        <v>0</v>
      </c>
    </row>
    <row r="319" spans="1:8" s="169" customFormat="1" ht="45.75" customHeight="1">
      <c r="A319" s="235" t="s">
        <v>500</v>
      </c>
      <c r="B319" s="208" t="s">
        <v>240</v>
      </c>
      <c r="C319" s="208" t="s">
        <v>80</v>
      </c>
      <c r="D319" s="220" t="s">
        <v>501</v>
      </c>
      <c r="E319" s="220"/>
      <c r="F319" s="175">
        <f>F320</f>
        <v>0</v>
      </c>
      <c r="G319" s="175">
        <f>G320</f>
        <v>0</v>
      </c>
      <c r="H319" s="171">
        <v>0</v>
      </c>
    </row>
    <row r="320" spans="1:8" s="169" customFormat="1" ht="47.25">
      <c r="A320" s="225" t="s">
        <v>87</v>
      </c>
      <c r="B320" s="208" t="s">
        <v>240</v>
      </c>
      <c r="C320" s="208" t="s">
        <v>80</v>
      </c>
      <c r="D320" s="220" t="s">
        <v>501</v>
      </c>
      <c r="E320" s="220">
        <v>240</v>
      </c>
      <c r="F320" s="175">
        <v>0</v>
      </c>
      <c r="G320" s="175">
        <v>0</v>
      </c>
      <c r="H320" s="171">
        <v>0</v>
      </c>
    </row>
    <row r="321" spans="1:8" s="169" customFormat="1" ht="96.75" hidden="1" customHeight="1">
      <c r="A321" s="236" t="s">
        <v>213</v>
      </c>
      <c r="B321" s="208" t="s">
        <v>240</v>
      </c>
      <c r="C321" s="208" t="s">
        <v>80</v>
      </c>
      <c r="D321" s="219" t="s">
        <v>214</v>
      </c>
      <c r="E321" s="219"/>
      <c r="F321" s="176">
        <f>F322</f>
        <v>0</v>
      </c>
      <c r="G321" s="149"/>
      <c r="H321" s="171" t="e">
        <f t="shared" si="14"/>
        <v>#DIV/0!</v>
      </c>
    </row>
    <row r="322" spans="1:8" s="169" customFormat="1" ht="94.5" hidden="1" customHeight="1">
      <c r="A322" s="237" t="s">
        <v>215</v>
      </c>
      <c r="B322" s="208" t="s">
        <v>240</v>
      </c>
      <c r="C322" s="208" t="s">
        <v>80</v>
      </c>
      <c r="D322" s="219" t="s">
        <v>216</v>
      </c>
      <c r="E322" s="219"/>
      <c r="F322" s="176">
        <f>F323</f>
        <v>0</v>
      </c>
      <c r="G322" s="149"/>
      <c r="H322" s="171" t="e">
        <f t="shared" si="14"/>
        <v>#DIV/0!</v>
      </c>
    </row>
    <row r="323" spans="1:8" s="169" customFormat="1" ht="110.25" hidden="1">
      <c r="A323" s="225" t="s">
        <v>217</v>
      </c>
      <c r="B323" s="208" t="s">
        <v>240</v>
      </c>
      <c r="C323" s="208" t="s">
        <v>80</v>
      </c>
      <c r="D323" s="220" t="s">
        <v>218</v>
      </c>
      <c r="E323" s="220"/>
      <c r="F323" s="175">
        <f>F324</f>
        <v>0</v>
      </c>
      <c r="G323" s="149"/>
      <c r="H323" s="171" t="e">
        <f t="shared" si="14"/>
        <v>#DIV/0!</v>
      </c>
    </row>
    <row r="324" spans="1:8" s="169" customFormat="1" ht="110.25" hidden="1">
      <c r="A324" s="225" t="s">
        <v>219</v>
      </c>
      <c r="B324" s="208" t="s">
        <v>240</v>
      </c>
      <c r="C324" s="208" t="s">
        <v>80</v>
      </c>
      <c r="D324" s="220" t="s">
        <v>220</v>
      </c>
      <c r="E324" s="220"/>
      <c r="F324" s="175">
        <f>F325</f>
        <v>0</v>
      </c>
      <c r="G324" s="149"/>
      <c r="H324" s="171" t="e">
        <f t="shared" si="14"/>
        <v>#DIV/0!</v>
      </c>
    </row>
    <row r="325" spans="1:8" s="169" customFormat="1" ht="47.25" hidden="1">
      <c r="A325" s="225" t="s">
        <v>87</v>
      </c>
      <c r="B325" s="208" t="s">
        <v>240</v>
      </c>
      <c r="C325" s="208" t="s">
        <v>80</v>
      </c>
      <c r="D325" s="220" t="s">
        <v>220</v>
      </c>
      <c r="E325" s="220">
        <v>240</v>
      </c>
      <c r="F325" s="175">
        <v>0</v>
      </c>
      <c r="G325" s="149"/>
      <c r="H325" s="171" t="e">
        <f t="shared" si="14"/>
        <v>#DIV/0!</v>
      </c>
    </row>
    <row r="326" spans="1:8" s="169" customFormat="1" ht="141.75">
      <c r="A326" s="236" t="s">
        <v>447</v>
      </c>
      <c r="B326" s="208" t="s">
        <v>240</v>
      </c>
      <c r="C326" s="208" t="s">
        <v>80</v>
      </c>
      <c r="D326" s="219" t="s">
        <v>448</v>
      </c>
      <c r="E326" s="219"/>
      <c r="F326" s="176">
        <f>F327</f>
        <v>1083.8</v>
      </c>
      <c r="G326" s="176">
        <f>G327</f>
        <v>1083.8</v>
      </c>
      <c r="H326" s="171">
        <f t="shared" si="14"/>
        <v>100</v>
      </c>
    </row>
    <row r="327" spans="1:8" s="169" customFormat="1" ht="110.25">
      <c r="A327" s="206" t="s">
        <v>566</v>
      </c>
      <c r="B327" s="208" t="s">
        <v>240</v>
      </c>
      <c r="C327" s="208" t="s">
        <v>80</v>
      </c>
      <c r="D327" s="220" t="s">
        <v>563</v>
      </c>
      <c r="E327" s="220"/>
      <c r="F327" s="175">
        <f>F328+F332</f>
        <v>1083.8</v>
      </c>
      <c r="G327" s="175">
        <f>G328+G332</f>
        <v>1083.8</v>
      </c>
      <c r="H327" s="171">
        <f t="shared" si="14"/>
        <v>100</v>
      </c>
    </row>
    <row r="328" spans="1:8" s="169" customFormat="1" ht="110.25">
      <c r="A328" s="206" t="s">
        <v>567</v>
      </c>
      <c r="B328" s="208" t="s">
        <v>240</v>
      </c>
      <c r="C328" s="208" t="s">
        <v>80</v>
      </c>
      <c r="D328" s="220" t="s">
        <v>564</v>
      </c>
      <c r="E328" s="220"/>
      <c r="F328" s="175">
        <f>F329+F330</f>
        <v>1083.8</v>
      </c>
      <c r="G328" s="175">
        <f>G329+G330</f>
        <v>1083.8</v>
      </c>
      <c r="H328" s="171">
        <f t="shared" si="14"/>
        <v>100</v>
      </c>
    </row>
    <row r="329" spans="1:8" s="169" customFormat="1" ht="64.5" customHeight="1">
      <c r="A329" s="206" t="s">
        <v>452</v>
      </c>
      <c r="B329" s="208" t="s">
        <v>240</v>
      </c>
      <c r="C329" s="208" t="s">
        <v>80</v>
      </c>
      <c r="D329" s="220" t="s">
        <v>564</v>
      </c>
      <c r="E329" s="220">
        <v>240</v>
      </c>
      <c r="F329" s="175">
        <v>1028.8</v>
      </c>
      <c r="G329" s="175">
        <v>1028.8</v>
      </c>
      <c r="H329" s="171">
        <f t="shared" si="14"/>
        <v>100</v>
      </c>
    </row>
    <row r="330" spans="1:8" s="169" customFormat="1" ht="47.25">
      <c r="A330" s="206" t="s">
        <v>451</v>
      </c>
      <c r="B330" s="208" t="s">
        <v>240</v>
      </c>
      <c r="C330" s="208" t="s">
        <v>80</v>
      </c>
      <c r="D330" s="220" t="s">
        <v>564</v>
      </c>
      <c r="E330" s="220">
        <v>240</v>
      </c>
      <c r="F330" s="175">
        <v>55</v>
      </c>
      <c r="G330" s="175">
        <v>55</v>
      </c>
      <c r="H330" s="171">
        <f t="shared" si="14"/>
        <v>100</v>
      </c>
    </row>
    <row r="331" spans="1:8" s="169" customFormat="1" ht="126" hidden="1">
      <c r="A331" s="206" t="s">
        <v>449</v>
      </c>
      <c r="B331" s="208" t="s">
        <v>240</v>
      </c>
      <c r="C331" s="208" t="s">
        <v>80</v>
      </c>
      <c r="D331" s="220" t="s">
        <v>450</v>
      </c>
      <c r="E331" s="220"/>
      <c r="F331" s="175">
        <f>F332</f>
        <v>0</v>
      </c>
      <c r="G331" s="149"/>
      <c r="H331" s="171" t="e">
        <f t="shared" si="14"/>
        <v>#DIV/0!</v>
      </c>
    </row>
    <row r="332" spans="1:8" s="169" customFormat="1" ht="47.25" hidden="1">
      <c r="A332" s="206" t="s">
        <v>452</v>
      </c>
      <c r="B332" s="208" t="s">
        <v>240</v>
      </c>
      <c r="C332" s="208" t="s">
        <v>80</v>
      </c>
      <c r="D332" s="220" t="s">
        <v>450</v>
      </c>
      <c r="E332" s="220">
        <v>240</v>
      </c>
      <c r="F332" s="175">
        <v>0</v>
      </c>
      <c r="G332" s="149"/>
      <c r="H332" s="171" t="e">
        <f t="shared" si="14"/>
        <v>#DIV/0!</v>
      </c>
    </row>
    <row r="333" spans="1:8" s="238" customFormat="1" ht="47.25">
      <c r="A333" s="213" t="s">
        <v>607</v>
      </c>
      <c r="B333" s="199" t="s">
        <v>240</v>
      </c>
      <c r="C333" s="199" t="s">
        <v>80</v>
      </c>
      <c r="D333" s="219" t="s">
        <v>609</v>
      </c>
      <c r="E333" s="219"/>
      <c r="F333" s="176">
        <f>F334</f>
        <v>7732</v>
      </c>
      <c r="G333" s="176">
        <f>G334</f>
        <v>7732</v>
      </c>
      <c r="H333" s="171">
        <f t="shared" si="14"/>
        <v>100</v>
      </c>
    </row>
    <row r="334" spans="1:8" s="169" customFormat="1" ht="54.75" customHeight="1">
      <c r="A334" s="206" t="s">
        <v>608</v>
      </c>
      <c r="B334" s="208" t="s">
        <v>240</v>
      </c>
      <c r="C334" s="208" t="s">
        <v>80</v>
      </c>
      <c r="D334" s="220" t="s">
        <v>610</v>
      </c>
      <c r="E334" s="220"/>
      <c r="F334" s="175">
        <f>F335</f>
        <v>7732</v>
      </c>
      <c r="G334" s="175">
        <f>G335</f>
        <v>7732</v>
      </c>
      <c r="H334" s="171">
        <f t="shared" si="14"/>
        <v>100</v>
      </c>
    </row>
    <row r="335" spans="1:8" s="169" customFormat="1" ht="52.5" customHeight="1">
      <c r="A335" s="206" t="s">
        <v>606</v>
      </c>
      <c r="B335" s="208" t="s">
        <v>240</v>
      </c>
      <c r="C335" s="208" t="s">
        <v>80</v>
      </c>
      <c r="D335" s="220" t="s">
        <v>611</v>
      </c>
      <c r="E335" s="220"/>
      <c r="F335" s="175">
        <f>F336+F337</f>
        <v>7732</v>
      </c>
      <c r="G335" s="175">
        <f>G336+G337</f>
        <v>7732</v>
      </c>
      <c r="H335" s="171">
        <f t="shared" si="14"/>
        <v>100</v>
      </c>
    </row>
    <row r="336" spans="1:8" s="169" customFormat="1" ht="47.25">
      <c r="A336" s="206" t="s">
        <v>452</v>
      </c>
      <c r="B336" s="208" t="s">
        <v>240</v>
      </c>
      <c r="C336" s="208" t="s">
        <v>80</v>
      </c>
      <c r="D336" s="220" t="s">
        <v>611</v>
      </c>
      <c r="E336" s="220" t="s">
        <v>99</v>
      </c>
      <c r="F336" s="175">
        <v>7500</v>
      </c>
      <c r="G336" s="175">
        <v>7500</v>
      </c>
      <c r="H336" s="171">
        <f t="shared" si="14"/>
        <v>100</v>
      </c>
    </row>
    <row r="337" spans="1:8" s="169" customFormat="1" ht="47.25">
      <c r="A337" s="206" t="s">
        <v>451</v>
      </c>
      <c r="B337" s="208" t="s">
        <v>240</v>
      </c>
      <c r="C337" s="208" t="s">
        <v>80</v>
      </c>
      <c r="D337" s="220" t="s">
        <v>611</v>
      </c>
      <c r="E337" s="220" t="s">
        <v>99</v>
      </c>
      <c r="F337" s="175">
        <v>232</v>
      </c>
      <c r="G337" s="175">
        <v>232</v>
      </c>
      <c r="H337" s="171">
        <f t="shared" si="14"/>
        <v>100</v>
      </c>
    </row>
    <row r="338" spans="1:8" s="169" customFormat="1">
      <c r="A338" s="218" t="s">
        <v>301</v>
      </c>
      <c r="B338" s="199" t="s">
        <v>302</v>
      </c>
      <c r="C338" s="199" t="s">
        <v>79</v>
      </c>
      <c r="D338" s="219" t="s">
        <v>139</v>
      </c>
      <c r="E338" s="220"/>
      <c r="F338" s="176">
        <f>F342</f>
        <v>50</v>
      </c>
      <c r="G338" s="176">
        <f>G342</f>
        <v>50</v>
      </c>
      <c r="H338" s="171">
        <f t="shared" si="14"/>
        <v>100</v>
      </c>
    </row>
    <row r="339" spans="1:8" s="169" customFormat="1">
      <c r="A339" s="200" t="s">
        <v>47</v>
      </c>
      <c r="B339" s="208" t="s">
        <v>302</v>
      </c>
      <c r="C339" s="208" t="s">
        <v>302</v>
      </c>
      <c r="D339" s="220" t="s">
        <v>139</v>
      </c>
      <c r="E339" s="220"/>
      <c r="F339" s="175">
        <f t="shared" ref="F339:G341" si="15">F340</f>
        <v>50</v>
      </c>
      <c r="G339" s="175">
        <f t="shared" si="15"/>
        <v>50</v>
      </c>
      <c r="H339" s="171">
        <f t="shared" si="14"/>
        <v>100</v>
      </c>
    </row>
    <row r="340" spans="1:8" s="169" customFormat="1" ht="31.5">
      <c r="A340" s="206" t="s">
        <v>560</v>
      </c>
      <c r="B340" s="208" t="s">
        <v>302</v>
      </c>
      <c r="C340" s="208" t="s">
        <v>302</v>
      </c>
      <c r="D340" s="220" t="s">
        <v>143</v>
      </c>
      <c r="E340" s="220"/>
      <c r="F340" s="175">
        <f t="shared" si="15"/>
        <v>50</v>
      </c>
      <c r="G340" s="175">
        <f t="shared" si="15"/>
        <v>50</v>
      </c>
      <c r="H340" s="171">
        <f t="shared" si="14"/>
        <v>100</v>
      </c>
    </row>
    <row r="341" spans="1:8" s="169" customFormat="1" ht="31.5">
      <c r="A341" s="206" t="s">
        <v>561</v>
      </c>
      <c r="B341" s="208" t="s">
        <v>302</v>
      </c>
      <c r="C341" s="208" t="s">
        <v>302</v>
      </c>
      <c r="D341" s="220" t="s">
        <v>303</v>
      </c>
      <c r="E341" s="220"/>
      <c r="F341" s="175">
        <f t="shared" si="15"/>
        <v>50</v>
      </c>
      <c r="G341" s="175">
        <f t="shared" si="15"/>
        <v>50</v>
      </c>
      <c r="H341" s="171">
        <f t="shared" si="14"/>
        <v>100</v>
      </c>
    </row>
    <row r="342" spans="1:8" s="169" customFormat="1" ht="47.25">
      <c r="A342" s="206" t="s">
        <v>87</v>
      </c>
      <c r="B342" s="208" t="s">
        <v>302</v>
      </c>
      <c r="C342" s="208" t="s">
        <v>302</v>
      </c>
      <c r="D342" s="220" t="s">
        <v>303</v>
      </c>
      <c r="E342" s="220">
        <v>610</v>
      </c>
      <c r="F342" s="175">
        <v>50</v>
      </c>
      <c r="G342" s="175">
        <v>50</v>
      </c>
      <c r="H342" s="171">
        <f t="shared" si="14"/>
        <v>100</v>
      </c>
    </row>
    <row r="343" spans="1:8" s="169" customFormat="1">
      <c r="A343" s="218" t="s">
        <v>304</v>
      </c>
      <c r="B343" s="199" t="s">
        <v>305</v>
      </c>
      <c r="C343" s="199" t="s">
        <v>79</v>
      </c>
      <c r="D343" s="219"/>
      <c r="E343" s="219"/>
      <c r="F343" s="176">
        <f>F344</f>
        <v>6525.8</v>
      </c>
      <c r="G343" s="176">
        <f>G344</f>
        <v>5925.8</v>
      </c>
      <c r="H343" s="171">
        <f t="shared" si="14"/>
        <v>90.805724968586233</v>
      </c>
    </row>
    <row r="344" spans="1:8" s="169" customFormat="1">
      <c r="A344" s="200" t="s">
        <v>51</v>
      </c>
      <c r="B344" s="208" t="s">
        <v>305</v>
      </c>
      <c r="C344" s="208" t="s">
        <v>78</v>
      </c>
      <c r="D344" s="220"/>
      <c r="E344" s="220"/>
      <c r="F344" s="175">
        <f>F345+F365+F370+F372</f>
        <v>6525.8</v>
      </c>
      <c r="G344" s="175">
        <f>G345+G365+G370+G372</f>
        <v>5925.8</v>
      </c>
      <c r="H344" s="171">
        <f t="shared" ref="H344:H402" si="16">G344/F344*100</f>
        <v>90.805724968586233</v>
      </c>
    </row>
    <row r="345" spans="1:8" s="169" customFormat="1" ht="47.25">
      <c r="A345" s="213" t="s">
        <v>306</v>
      </c>
      <c r="B345" s="208" t="s">
        <v>305</v>
      </c>
      <c r="C345" s="208" t="s">
        <v>78</v>
      </c>
      <c r="D345" s="220" t="s">
        <v>307</v>
      </c>
      <c r="E345" s="220"/>
      <c r="F345" s="175">
        <f>F346</f>
        <v>5763.8</v>
      </c>
      <c r="G345" s="175">
        <f>G346</f>
        <v>5763.8</v>
      </c>
      <c r="H345" s="171">
        <f t="shared" si="16"/>
        <v>100</v>
      </c>
    </row>
    <row r="346" spans="1:8" s="169" customFormat="1" ht="47.25">
      <c r="A346" s="215" t="s">
        <v>308</v>
      </c>
      <c r="B346" s="208" t="s">
        <v>305</v>
      </c>
      <c r="C346" s="208" t="s">
        <v>78</v>
      </c>
      <c r="D346" s="220" t="s">
        <v>309</v>
      </c>
      <c r="E346" s="220"/>
      <c r="F346" s="175">
        <f>F349+F355+F358+F351</f>
        <v>5763.8</v>
      </c>
      <c r="G346" s="175">
        <f>G349+G355+G358+G351</f>
        <v>5763.8</v>
      </c>
      <c r="H346" s="171">
        <f t="shared" si="16"/>
        <v>100</v>
      </c>
    </row>
    <row r="347" spans="1:8" s="169" customFormat="1" ht="47.25">
      <c r="A347" s="214" t="s">
        <v>488</v>
      </c>
      <c r="B347" s="208" t="s">
        <v>305</v>
      </c>
      <c r="C347" s="208" t="s">
        <v>78</v>
      </c>
      <c r="D347" s="220" t="s">
        <v>310</v>
      </c>
      <c r="E347" s="220"/>
      <c r="F347" s="175">
        <f>F348+F350</f>
        <v>4605.8</v>
      </c>
      <c r="G347" s="175">
        <f>G348+G350</f>
        <v>4605.8</v>
      </c>
      <c r="H347" s="171">
        <f t="shared" si="16"/>
        <v>100</v>
      </c>
    </row>
    <row r="348" spans="1:8" s="169" customFormat="1" ht="31.5">
      <c r="A348" s="206" t="s">
        <v>311</v>
      </c>
      <c r="B348" s="208" t="s">
        <v>305</v>
      </c>
      <c r="C348" s="208" t="s">
        <v>78</v>
      </c>
      <c r="D348" s="220" t="s">
        <v>312</v>
      </c>
      <c r="E348" s="220"/>
      <c r="F348" s="175">
        <f>F349</f>
        <v>4305.8</v>
      </c>
      <c r="G348" s="175">
        <f>G349</f>
        <v>4305.8</v>
      </c>
      <c r="H348" s="171">
        <f t="shared" si="16"/>
        <v>100</v>
      </c>
    </row>
    <row r="349" spans="1:8" s="169" customFormat="1">
      <c r="A349" s="206" t="s">
        <v>313</v>
      </c>
      <c r="B349" s="208" t="s">
        <v>305</v>
      </c>
      <c r="C349" s="208" t="s">
        <v>78</v>
      </c>
      <c r="D349" s="220" t="s">
        <v>312</v>
      </c>
      <c r="E349" s="220">
        <v>610</v>
      </c>
      <c r="F349" s="175">
        <f>5041-465+279.8-300-250</f>
        <v>4305.8</v>
      </c>
      <c r="G349" s="176">
        <v>4305.8</v>
      </c>
      <c r="H349" s="171">
        <f t="shared" si="16"/>
        <v>100</v>
      </c>
    </row>
    <row r="350" spans="1:8" s="169" customFormat="1" ht="31.5">
      <c r="A350" s="206" t="s">
        <v>636</v>
      </c>
      <c r="B350" s="208" t="s">
        <v>305</v>
      </c>
      <c r="C350" s="208" t="s">
        <v>78</v>
      </c>
      <c r="D350" s="220" t="s">
        <v>637</v>
      </c>
      <c r="E350" s="220"/>
      <c r="F350" s="175">
        <f>F351</f>
        <v>300</v>
      </c>
      <c r="G350" s="175">
        <f>G351</f>
        <v>300</v>
      </c>
      <c r="H350" s="171">
        <f t="shared" si="16"/>
        <v>100</v>
      </c>
    </row>
    <row r="351" spans="1:8" s="169" customFormat="1">
      <c r="A351" s="206" t="s">
        <v>313</v>
      </c>
      <c r="B351" s="208" t="s">
        <v>305</v>
      </c>
      <c r="C351" s="208" t="s">
        <v>78</v>
      </c>
      <c r="D351" s="220" t="s">
        <v>637</v>
      </c>
      <c r="E351" s="220">
        <v>610</v>
      </c>
      <c r="F351" s="175">
        <v>300</v>
      </c>
      <c r="G351" s="175">
        <v>300</v>
      </c>
      <c r="H351" s="171">
        <f t="shared" si="16"/>
        <v>100</v>
      </c>
    </row>
    <row r="352" spans="1:8" s="169" customFormat="1" ht="47.25">
      <c r="A352" s="239" t="s">
        <v>489</v>
      </c>
      <c r="B352" s="208" t="s">
        <v>305</v>
      </c>
      <c r="C352" s="208" t="s">
        <v>78</v>
      </c>
      <c r="D352" s="220" t="s">
        <v>510</v>
      </c>
      <c r="E352" s="220"/>
      <c r="F352" s="175">
        <f>F355+F358</f>
        <v>1158</v>
      </c>
      <c r="G352" s="175">
        <f>G355+G358</f>
        <v>1158</v>
      </c>
      <c r="H352" s="171">
        <f t="shared" si="16"/>
        <v>100</v>
      </c>
    </row>
    <row r="353" spans="1:8" s="169" customFormat="1" ht="78.75">
      <c r="A353" s="206" t="s">
        <v>578</v>
      </c>
      <c r="B353" s="208" t="s">
        <v>305</v>
      </c>
      <c r="C353" s="208" t="s">
        <v>78</v>
      </c>
      <c r="D353" s="220" t="s">
        <v>491</v>
      </c>
      <c r="E353" s="220"/>
      <c r="F353" s="175">
        <f>F355</f>
        <v>579</v>
      </c>
      <c r="G353" s="175">
        <f>G355</f>
        <v>579</v>
      </c>
      <c r="H353" s="171">
        <f t="shared" si="16"/>
        <v>100</v>
      </c>
    </row>
    <row r="354" spans="1:8" s="169" customFormat="1" ht="73.5" customHeight="1">
      <c r="A354" s="206" t="s">
        <v>575</v>
      </c>
      <c r="B354" s="208" t="s">
        <v>305</v>
      </c>
      <c r="C354" s="208" t="s">
        <v>78</v>
      </c>
      <c r="D354" s="220" t="s">
        <v>490</v>
      </c>
      <c r="E354" s="220"/>
      <c r="F354" s="175">
        <f>F355</f>
        <v>579</v>
      </c>
      <c r="G354" s="175">
        <f>G355</f>
        <v>579</v>
      </c>
      <c r="H354" s="171">
        <f t="shared" si="16"/>
        <v>100</v>
      </c>
    </row>
    <row r="355" spans="1:8" s="169" customFormat="1">
      <c r="A355" s="206" t="s">
        <v>313</v>
      </c>
      <c r="B355" s="208" t="s">
        <v>305</v>
      </c>
      <c r="C355" s="208" t="s">
        <v>78</v>
      </c>
      <c r="D355" s="220" t="s">
        <v>490</v>
      </c>
      <c r="E355" s="220">
        <v>610</v>
      </c>
      <c r="F355" s="175">
        <f>701.3-122.3</f>
        <v>579</v>
      </c>
      <c r="G355" s="175">
        <f>701.3-122.3</f>
        <v>579</v>
      </c>
      <c r="H355" s="171">
        <f t="shared" si="16"/>
        <v>100</v>
      </c>
    </row>
    <row r="356" spans="1:8" s="169" customFormat="1" ht="78.75">
      <c r="A356" s="206" t="s">
        <v>577</v>
      </c>
      <c r="B356" s="208" t="s">
        <v>305</v>
      </c>
      <c r="C356" s="208" t="s">
        <v>78</v>
      </c>
      <c r="D356" s="220" t="s">
        <v>491</v>
      </c>
      <c r="E356" s="220"/>
      <c r="F356" s="175">
        <f>F358</f>
        <v>579</v>
      </c>
      <c r="G356" s="175">
        <f>G358</f>
        <v>579</v>
      </c>
      <c r="H356" s="171">
        <f t="shared" si="16"/>
        <v>100</v>
      </c>
    </row>
    <row r="357" spans="1:8" s="169" customFormat="1" ht="78.75">
      <c r="A357" s="206" t="s">
        <v>576</v>
      </c>
      <c r="B357" s="208" t="s">
        <v>305</v>
      </c>
      <c r="C357" s="208" t="s">
        <v>78</v>
      </c>
      <c r="D357" s="220" t="s">
        <v>490</v>
      </c>
      <c r="E357" s="220"/>
      <c r="F357" s="175">
        <f>F358</f>
        <v>579</v>
      </c>
      <c r="G357" s="175">
        <f>G358</f>
        <v>579</v>
      </c>
      <c r="H357" s="171">
        <f t="shared" si="16"/>
        <v>100</v>
      </c>
    </row>
    <row r="358" spans="1:8" s="169" customFormat="1">
      <c r="A358" s="206" t="s">
        <v>313</v>
      </c>
      <c r="B358" s="208" t="s">
        <v>305</v>
      </c>
      <c r="C358" s="208" t="s">
        <v>78</v>
      </c>
      <c r="D358" s="220" t="s">
        <v>490</v>
      </c>
      <c r="E358" s="220">
        <v>610</v>
      </c>
      <c r="F358" s="175">
        <f>701.3-122.3</f>
        <v>579</v>
      </c>
      <c r="G358" s="175">
        <v>579</v>
      </c>
      <c r="H358" s="171">
        <f t="shared" si="16"/>
        <v>100</v>
      </c>
    </row>
    <row r="359" spans="1:8" s="169" customFormat="1" ht="78.75" hidden="1">
      <c r="A359" s="214" t="s">
        <v>314</v>
      </c>
      <c r="B359" s="208" t="s">
        <v>305</v>
      </c>
      <c r="C359" s="208" t="s">
        <v>78</v>
      </c>
      <c r="D359" s="220" t="s">
        <v>315</v>
      </c>
      <c r="E359" s="220"/>
      <c r="F359" s="175">
        <f>F360</f>
        <v>0</v>
      </c>
      <c r="G359" s="149"/>
      <c r="H359" s="171" t="e">
        <f t="shared" si="16"/>
        <v>#DIV/0!</v>
      </c>
    </row>
    <row r="360" spans="1:8" s="169" customFormat="1" ht="39.75" hidden="1" customHeight="1">
      <c r="A360" s="206" t="s">
        <v>313</v>
      </c>
      <c r="B360" s="208" t="s">
        <v>305</v>
      </c>
      <c r="C360" s="208" t="s">
        <v>78</v>
      </c>
      <c r="D360" s="220" t="s">
        <v>315</v>
      </c>
      <c r="E360" s="220">
        <v>610</v>
      </c>
      <c r="F360" s="175">
        <v>0</v>
      </c>
      <c r="G360" s="149"/>
      <c r="H360" s="171" t="e">
        <f t="shared" si="16"/>
        <v>#DIV/0!</v>
      </c>
    </row>
    <row r="361" spans="1:8" s="169" customFormat="1" ht="93" customHeight="1">
      <c r="A361" s="213" t="s">
        <v>504</v>
      </c>
      <c r="B361" s="208" t="s">
        <v>305</v>
      </c>
      <c r="C361" s="208" t="s">
        <v>78</v>
      </c>
      <c r="D361" s="220" t="s">
        <v>535</v>
      </c>
      <c r="E361" s="220"/>
      <c r="F361" s="175">
        <f t="shared" ref="F361:G364" si="17">F362</f>
        <v>0</v>
      </c>
      <c r="G361" s="175">
        <f t="shared" si="17"/>
        <v>0</v>
      </c>
      <c r="H361" s="171">
        <v>0</v>
      </c>
    </row>
    <row r="362" spans="1:8" s="169" customFormat="1" ht="47.25">
      <c r="A362" s="213" t="s">
        <v>503</v>
      </c>
      <c r="B362" s="208" t="s">
        <v>305</v>
      </c>
      <c r="C362" s="208" t="s">
        <v>78</v>
      </c>
      <c r="D362" s="220" t="s">
        <v>552</v>
      </c>
      <c r="E362" s="220"/>
      <c r="F362" s="175">
        <f t="shared" si="17"/>
        <v>0</v>
      </c>
      <c r="G362" s="175">
        <f t="shared" si="17"/>
        <v>0</v>
      </c>
      <c r="H362" s="171">
        <v>0</v>
      </c>
    </row>
    <row r="363" spans="1:8" s="169" customFormat="1" ht="63">
      <c r="A363" s="206" t="s">
        <v>502</v>
      </c>
      <c r="B363" s="208" t="s">
        <v>305</v>
      </c>
      <c r="C363" s="208" t="s">
        <v>78</v>
      </c>
      <c r="D363" s="220" t="s">
        <v>536</v>
      </c>
      <c r="E363" s="220"/>
      <c r="F363" s="175">
        <f t="shared" si="17"/>
        <v>0</v>
      </c>
      <c r="G363" s="175">
        <f t="shared" si="17"/>
        <v>0</v>
      </c>
      <c r="H363" s="171">
        <v>0</v>
      </c>
    </row>
    <row r="364" spans="1:8" s="169" customFormat="1" ht="57.75" customHeight="1">
      <c r="A364" s="206" t="s">
        <v>505</v>
      </c>
      <c r="B364" s="208" t="s">
        <v>305</v>
      </c>
      <c r="C364" s="208" t="s">
        <v>78</v>
      </c>
      <c r="D364" s="220" t="s">
        <v>553</v>
      </c>
      <c r="E364" s="220"/>
      <c r="F364" s="175">
        <f t="shared" si="17"/>
        <v>0</v>
      </c>
      <c r="G364" s="175">
        <f t="shared" si="17"/>
        <v>0</v>
      </c>
      <c r="H364" s="171">
        <v>0</v>
      </c>
    </row>
    <row r="365" spans="1:8" s="169" customFormat="1">
      <c r="A365" s="206" t="s">
        <v>313</v>
      </c>
      <c r="B365" s="208" t="s">
        <v>305</v>
      </c>
      <c r="C365" s="208" t="s">
        <v>78</v>
      </c>
      <c r="D365" s="220" t="s">
        <v>553</v>
      </c>
      <c r="E365" s="220">
        <v>610</v>
      </c>
      <c r="F365" s="175">
        <f>200-200</f>
        <v>0</v>
      </c>
      <c r="G365" s="175">
        <v>0</v>
      </c>
      <c r="H365" s="171">
        <v>0</v>
      </c>
    </row>
    <row r="366" spans="1:8" s="169" customFormat="1" ht="31.5">
      <c r="A366" s="200" t="s">
        <v>112</v>
      </c>
      <c r="B366" s="199" t="s">
        <v>305</v>
      </c>
      <c r="C366" s="199" t="s">
        <v>78</v>
      </c>
      <c r="D366" s="199" t="s">
        <v>113</v>
      </c>
      <c r="E366" s="219"/>
      <c r="F366" s="176">
        <f>F367</f>
        <v>762</v>
      </c>
      <c r="G366" s="176">
        <f>G367</f>
        <v>162</v>
      </c>
      <c r="H366" s="171">
        <f t="shared" si="16"/>
        <v>21.259842519685041</v>
      </c>
    </row>
    <row r="367" spans="1:8" s="169" customFormat="1">
      <c r="A367" s="209" t="s">
        <v>114</v>
      </c>
      <c r="B367" s="208" t="s">
        <v>305</v>
      </c>
      <c r="C367" s="208" t="s">
        <v>78</v>
      </c>
      <c r="D367" s="208" t="s">
        <v>115</v>
      </c>
      <c r="E367" s="220"/>
      <c r="F367" s="175">
        <f>F368</f>
        <v>762</v>
      </c>
      <c r="G367" s="175">
        <f>G368</f>
        <v>162</v>
      </c>
      <c r="H367" s="171">
        <f t="shared" si="16"/>
        <v>21.259842519685041</v>
      </c>
    </row>
    <row r="368" spans="1:8" s="169" customFormat="1">
      <c r="A368" s="209" t="s">
        <v>114</v>
      </c>
      <c r="B368" s="208" t="s">
        <v>305</v>
      </c>
      <c r="C368" s="208" t="s">
        <v>78</v>
      </c>
      <c r="D368" s="208" t="s">
        <v>127</v>
      </c>
      <c r="E368" s="220"/>
      <c r="F368" s="175">
        <f>162+F372</f>
        <v>762</v>
      </c>
      <c r="G368" s="175">
        <f>162+G372</f>
        <v>162</v>
      </c>
      <c r="H368" s="171">
        <f t="shared" si="16"/>
        <v>21.259842519685041</v>
      </c>
    </row>
    <row r="369" spans="1:8" s="169" customFormat="1" ht="63">
      <c r="A369" s="209" t="s">
        <v>617</v>
      </c>
      <c r="B369" s="208" t="s">
        <v>305</v>
      </c>
      <c r="C369" s="208" t="s">
        <v>78</v>
      </c>
      <c r="D369" s="208" t="s">
        <v>629</v>
      </c>
      <c r="E369" s="220"/>
      <c r="F369" s="175">
        <v>162</v>
      </c>
      <c r="G369" s="175">
        <v>162</v>
      </c>
      <c r="H369" s="171">
        <f t="shared" si="16"/>
        <v>100</v>
      </c>
    </row>
    <row r="370" spans="1:8" s="169" customFormat="1">
      <c r="A370" s="206" t="s">
        <v>313</v>
      </c>
      <c r="B370" s="208" t="s">
        <v>305</v>
      </c>
      <c r="C370" s="208" t="s">
        <v>78</v>
      </c>
      <c r="D370" s="208" t="s">
        <v>629</v>
      </c>
      <c r="E370" s="220">
        <v>610</v>
      </c>
      <c r="F370" s="175">
        <v>162</v>
      </c>
      <c r="G370" s="175">
        <v>162</v>
      </c>
      <c r="H370" s="171">
        <f t="shared" si="16"/>
        <v>100</v>
      </c>
    </row>
    <row r="371" spans="1:8" s="169" customFormat="1" ht="31.5">
      <c r="A371" s="206" t="s">
        <v>654</v>
      </c>
      <c r="B371" s="208" t="s">
        <v>305</v>
      </c>
      <c r="C371" s="208" t="s">
        <v>78</v>
      </c>
      <c r="D371" s="208" t="s">
        <v>653</v>
      </c>
      <c r="E371" s="220"/>
      <c r="F371" s="175">
        <f>F372</f>
        <v>600</v>
      </c>
      <c r="G371" s="175">
        <v>0</v>
      </c>
      <c r="H371" s="171">
        <f t="shared" si="16"/>
        <v>0</v>
      </c>
    </row>
    <row r="372" spans="1:8" s="169" customFormat="1">
      <c r="A372" s="206" t="s">
        <v>313</v>
      </c>
      <c r="B372" s="208" t="s">
        <v>305</v>
      </c>
      <c r="C372" s="208" t="s">
        <v>78</v>
      </c>
      <c r="D372" s="208" t="s">
        <v>653</v>
      </c>
      <c r="E372" s="220">
        <v>610</v>
      </c>
      <c r="F372" s="175">
        <v>600</v>
      </c>
      <c r="G372" s="175">
        <v>0</v>
      </c>
      <c r="H372" s="171">
        <f t="shared" si="16"/>
        <v>0</v>
      </c>
    </row>
    <row r="373" spans="1:8" s="169" customFormat="1">
      <c r="A373" s="200" t="s">
        <v>316</v>
      </c>
      <c r="B373" s="199" t="s">
        <v>176</v>
      </c>
      <c r="C373" s="199" t="s">
        <v>79</v>
      </c>
      <c r="D373" s="199"/>
      <c r="E373" s="199"/>
      <c r="F373" s="171">
        <f>F374+F386+F389</f>
        <v>2380.3000000000002</v>
      </c>
      <c r="G373" s="171">
        <f>G374+G386+G389</f>
        <v>2380.3000000000002</v>
      </c>
      <c r="H373" s="171">
        <f t="shared" si="16"/>
        <v>100</v>
      </c>
    </row>
    <row r="374" spans="1:8" s="169" customFormat="1" ht="47.25">
      <c r="A374" s="213" t="s">
        <v>317</v>
      </c>
      <c r="B374" s="199" t="s">
        <v>176</v>
      </c>
      <c r="C374" s="199" t="s">
        <v>78</v>
      </c>
      <c r="D374" s="199" t="s">
        <v>318</v>
      </c>
      <c r="E374" s="199"/>
      <c r="F374" s="171">
        <f>F378+F382</f>
        <v>2380.3000000000002</v>
      </c>
      <c r="G374" s="171">
        <f>G378+G382</f>
        <v>2380.3000000000002</v>
      </c>
      <c r="H374" s="171">
        <f t="shared" si="16"/>
        <v>100</v>
      </c>
    </row>
    <row r="375" spans="1:8" s="169" customFormat="1" ht="47.25">
      <c r="A375" s="213" t="s">
        <v>319</v>
      </c>
      <c r="B375" s="199" t="s">
        <v>176</v>
      </c>
      <c r="C375" s="199" t="s">
        <v>78</v>
      </c>
      <c r="D375" s="199" t="s">
        <v>320</v>
      </c>
      <c r="E375" s="199"/>
      <c r="F375" s="171">
        <f t="shared" ref="F375:G377" si="18">F376</f>
        <v>2380.3000000000002</v>
      </c>
      <c r="G375" s="171">
        <f t="shared" si="18"/>
        <v>2380.3000000000002</v>
      </c>
      <c r="H375" s="171">
        <f t="shared" si="16"/>
        <v>100</v>
      </c>
    </row>
    <row r="376" spans="1:8" s="169" customFormat="1" ht="47.25">
      <c r="A376" s="214" t="s">
        <v>321</v>
      </c>
      <c r="B376" s="208" t="s">
        <v>176</v>
      </c>
      <c r="C376" s="208" t="s">
        <v>78</v>
      </c>
      <c r="D376" s="208" t="s">
        <v>322</v>
      </c>
      <c r="E376" s="199"/>
      <c r="F376" s="171">
        <f t="shared" si="18"/>
        <v>2380.3000000000002</v>
      </c>
      <c r="G376" s="171">
        <f t="shared" si="18"/>
        <v>2380.3000000000002</v>
      </c>
      <c r="H376" s="171">
        <f t="shared" si="16"/>
        <v>100</v>
      </c>
    </row>
    <row r="377" spans="1:8" s="169" customFormat="1" ht="31.5">
      <c r="A377" s="206" t="s">
        <v>323</v>
      </c>
      <c r="B377" s="208" t="s">
        <v>176</v>
      </c>
      <c r="C377" s="208" t="s">
        <v>78</v>
      </c>
      <c r="D377" s="208" t="s">
        <v>324</v>
      </c>
      <c r="E377" s="199"/>
      <c r="F377" s="171">
        <f t="shared" si="18"/>
        <v>2380.3000000000002</v>
      </c>
      <c r="G377" s="171">
        <f t="shared" si="18"/>
        <v>2380.3000000000002</v>
      </c>
      <c r="H377" s="171">
        <f t="shared" si="16"/>
        <v>100</v>
      </c>
    </row>
    <row r="378" spans="1:8" s="169" customFormat="1" ht="31.5">
      <c r="A378" s="206" t="s">
        <v>325</v>
      </c>
      <c r="B378" s="208" t="s">
        <v>176</v>
      </c>
      <c r="C378" s="208" t="s">
        <v>78</v>
      </c>
      <c r="D378" s="208" t="s">
        <v>324</v>
      </c>
      <c r="E378" s="208" t="s">
        <v>326</v>
      </c>
      <c r="F378" s="171">
        <v>2380.3000000000002</v>
      </c>
      <c r="G378" s="171">
        <v>2380.3000000000002</v>
      </c>
      <c r="H378" s="171">
        <f t="shared" si="16"/>
        <v>100</v>
      </c>
    </row>
    <row r="379" spans="1:8" s="169" customFormat="1">
      <c r="A379" s="206" t="s">
        <v>57</v>
      </c>
      <c r="B379" s="208" t="s">
        <v>176</v>
      </c>
      <c r="C379" s="208" t="s">
        <v>80</v>
      </c>
      <c r="D379" s="208"/>
      <c r="E379" s="208"/>
      <c r="F379" s="171">
        <f>F383</f>
        <v>0</v>
      </c>
      <c r="G379" s="171">
        <f>G383</f>
        <v>0</v>
      </c>
      <c r="H379" s="171">
        <v>0</v>
      </c>
    </row>
    <row r="380" spans="1:8" s="169" customFormat="1" ht="47.25" hidden="1">
      <c r="A380" s="214" t="s">
        <v>327</v>
      </c>
      <c r="B380" s="208" t="s">
        <v>176</v>
      </c>
      <c r="C380" s="208" t="s">
        <v>80</v>
      </c>
      <c r="D380" s="208" t="s">
        <v>328</v>
      </c>
      <c r="E380" s="208"/>
      <c r="F380" s="174">
        <f>F381</f>
        <v>0</v>
      </c>
      <c r="G380" s="149"/>
      <c r="H380" s="171" t="e">
        <f t="shared" si="16"/>
        <v>#DIV/0!</v>
      </c>
    </row>
    <row r="381" spans="1:8" s="169" customFormat="1" ht="78.75" hidden="1">
      <c r="A381" s="214" t="s">
        <v>329</v>
      </c>
      <c r="B381" s="208" t="s">
        <v>176</v>
      </c>
      <c r="C381" s="208" t="s">
        <v>80</v>
      </c>
      <c r="D381" s="208" t="s">
        <v>330</v>
      </c>
      <c r="E381" s="208"/>
      <c r="F381" s="174">
        <f>F382</f>
        <v>0</v>
      </c>
      <c r="G381" s="149"/>
      <c r="H381" s="171" t="e">
        <f t="shared" si="16"/>
        <v>#DIV/0!</v>
      </c>
    </row>
    <row r="382" spans="1:8" s="169" customFormat="1" ht="31.5" hidden="1">
      <c r="A382" s="206" t="s">
        <v>325</v>
      </c>
      <c r="B382" s="208" t="s">
        <v>176</v>
      </c>
      <c r="C382" s="208" t="s">
        <v>80</v>
      </c>
      <c r="D382" s="208" t="s">
        <v>330</v>
      </c>
      <c r="E382" s="208" t="s">
        <v>326</v>
      </c>
      <c r="F382" s="174">
        <v>0</v>
      </c>
      <c r="G382" s="149"/>
      <c r="H382" s="171" t="e">
        <f t="shared" si="16"/>
        <v>#DIV/0!</v>
      </c>
    </row>
    <row r="383" spans="1:8" s="169" customFormat="1" ht="94.5">
      <c r="A383" s="213" t="s">
        <v>331</v>
      </c>
      <c r="B383" s="199" t="s">
        <v>176</v>
      </c>
      <c r="C383" s="199" t="s">
        <v>80</v>
      </c>
      <c r="D383" s="199" t="s">
        <v>332</v>
      </c>
      <c r="E383" s="208"/>
      <c r="F383" s="171">
        <f>F386+F389</f>
        <v>0</v>
      </c>
      <c r="G383" s="171">
        <f>G386+G389</f>
        <v>0</v>
      </c>
      <c r="H383" s="171">
        <v>0</v>
      </c>
    </row>
    <row r="384" spans="1:8" s="169" customFormat="1">
      <c r="A384" s="214" t="s">
        <v>453</v>
      </c>
      <c r="B384" s="208" t="s">
        <v>176</v>
      </c>
      <c r="C384" s="208" t="s">
        <v>80</v>
      </c>
      <c r="D384" s="208" t="s">
        <v>455</v>
      </c>
      <c r="E384" s="208"/>
      <c r="F384" s="174">
        <f>F386</f>
        <v>0</v>
      </c>
      <c r="G384" s="174">
        <f>G386</f>
        <v>0</v>
      </c>
      <c r="H384" s="171">
        <v>0</v>
      </c>
    </row>
    <row r="385" spans="1:8" s="169" customFormat="1">
      <c r="A385" s="214" t="s">
        <v>454</v>
      </c>
      <c r="B385" s="208" t="s">
        <v>176</v>
      </c>
      <c r="C385" s="208" t="s">
        <v>80</v>
      </c>
      <c r="D385" s="208" t="s">
        <v>333</v>
      </c>
      <c r="E385" s="208"/>
      <c r="F385" s="174">
        <f>F386</f>
        <v>0</v>
      </c>
      <c r="G385" s="174">
        <f>G386</f>
        <v>0</v>
      </c>
      <c r="H385" s="171">
        <v>0</v>
      </c>
    </row>
    <row r="386" spans="1:8" s="169" customFormat="1" ht="31.5">
      <c r="A386" s="214" t="s">
        <v>334</v>
      </c>
      <c r="B386" s="208" t="s">
        <v>176</v>
      </c>
      <c r="C386" s="208" t="s">
        <v>80</v>
      </c>
      <c r="D386" s="208" t="s">
        <v>333</v>
      </c>
      <c r="E386" s="208" t="s">
        <v>326</v>
      </c>
      <c r="F386" s="174">
        <f>100-100</f>
        <v>0</v>
      </c>
      <c r="G386" s="174">
        <f>100-100</f>
        <v>0</v>
      </c>
      <c r="H386" s="171">
        <v>0</v>
      </c>
    </row>
    <row r="387" spans="1:8" s="169" customFormat="1" ht="31.5">
      <c r="A387" s="214" t="s">
        <v>506</v>
      </c>
      <c r="B387" s="208" t="s">
        <v>176</v>
      </c>
      <c r="C387" s="208" t="s">
        <v>80</v>
      </c>
      <c r="D387" s="208" t="s">
        <v>456</v>
      </c>
      <c r="E387" s="208"/>
      <c r="F387" s="174">
        <f>F388</f>
        <v>0</v>
      </c>
      <c r="G387" s="174">
        <f>G388</f>
        <v>0</v>
      </c>
      <c r="H387" s="171">
        <v>0</v>
      </c>
    </row>
    <row r="388" spans="1:8" s="169" customFormat="1">
      <c r="A388" s="214" t="s">
        <v>507</v>
      </c>
      <c r="B388" s="208" t="s">
        <v>176</v>
      </c>
      <c r="C388" s="208" t="s">
        <v>80</v>
      </c>
      <c r="D388" s="208" t="s">
        <v>508</v>
      </c>
      <c r="E388" s="208"/>
      <c r="F388" s="174">
        <f>F389</f>
        <v>0</v>
      </c>
      <c r="G388" s="174">
        <f>G389</f>
        <v>0</v>
      </c>
      <c r="H388" s="171">
        <v>0</v>
      </c>
    </row>
    <row r="389" spans="1:8" s="169" customFormat="1" ht="31.5">
      <c r="A389" s="214" t="s">
        <v>334</v>
      </c>
      <c r="B389" s="208" t="s">
        <v>176</v>
      </c>
      <c r="C389" s="208" t="s">
        <v>80</v>
      </c>
      <c r="D389" s="208" t="s">
        <v>508</v>
      </c>
      <c r="E389" s="208" t="s">
        <v>326</v>
      </c>
      <c r="F389" s="174">
        <f>220-220</f>
        <v>0</v>
      </c>
      <c r="G389" s="174">
        <v>0</v>
      </c>
      <c r="H389" s="171">
        <v>0</v>
      </c>
    </row>
    <row r="390" spans="1:8" s="169" customFormat="1">
      <c r="A390" s="218" t="s">
        <v>335</v>
      </c>
      <c r="B390" s="199" t="s">
        <v>111</v>
      </c>
      <c r="C390" s="199" t="s">
        <v>79</v>
      </c>
      <c r="D390" s="199"/>
      <c r="E390" s="199"/>
      <c r="F390" s="171">
        <f>F391+F401</f>
        <v>586.30000000000007</v>
      </c>
      <c r="G390" s="171">
        <f>G391+G401</f>
        <v>586.29999999999995</v>
      </c>
      <c r="H390" s="171">
        <f t="shared" si="16"/>
        <v>99.999999999999972</v>
      </c>
    </row>
    <row r="391" spans="1:8" s="169" customFormat="1">
      <c r="A391" s="200" t="s">
        <v>336</v>
      </c>
      <c r="B391" s="208" t="s">
        <v>111</v>
      </c>
      <c r="C391" s="208" t="s">
        <v>78</v>
      </c>
      <c r="D391" s="199"/>
      <c r="E391" s="208"/>
      <c r="F391" s="174">
        <f>F396</f>
        <v>0</v>
      </c>
      <c r="G391" s="174">
        <f>G396</f>
        <v>0</v>
      </c>
      <c r="H391" s="171">
        <v>0</v>
      </c>
    </row>
    <row r="392" spans="1:8" s="169" customFormat="1" ht="47.25">
      <c r="A392" s="213" t="s">
        <v>306</v>
      </c>
      <c r="B392" s="208" t="s">
        <v>111</v>
      </c>
      <c r="C392" s="208" t="s">
        <v>78</v>
      </c>
      <c r="D392" s="220" t="s">
        <v>307</v>
      </c>
      <c r="E392" s="208"/>
      <c r="F392" s="174">
        <f>F394</f>
        <v>0</v>
      </c>
      <c r="G392" s="174">
        <f>G394</f>
        <v>0</v>
      </c>
      <c r="H392" s="171">
        <v>0</v>
      </c>
    </row>
    <row r="393" spans="1:8" s="169" customFormat="1" ht="101.25" customHeight="1">
      <c r="A393" s="215" t="s">
        <v>458</v>
      </c>
      <c r="B393" s="208" t="s">
        <v>111</v>
      </c>
      <c r="C393" s="208" t="s">
        <v>78</v>
      </c>
      <c r="D393" s="220" t="s">
        <v>496</v>
      </c>
      <c r="E393" s="208"/>
      <c r="F393" s="174">
        <f>F395</f>
        <v>0</v>
      </c>
      <c r="G393" s="174">
        <f>G395</f>
        <v>0</v>
      </c>
      <c r="H393" s="171">
        <v>0</v>
      </c>
    </row>
    <row r="394" spans="1:8" s="169" customFormat="1" ht="63">
      <c r="A394" s="240" t="s">
        <v>493</v>
      </c>
      <c r="B394" s="208" t="s">
        <v>111</v>
      </c>
      <c r="C394" s="208" t="s">
        <v>78</v>
      </c>
      <c r="D394" s="220" t="s">
        <v>495</v>
      </c>
      <c r="E394" s="208"/>
      <c r="F394" s="174">
        <f>F395</f>
        <v>0</v>
      </c>
      <c r="G394" s="174">
        <f>G395</f>
        <v>0</v>
      </c>
      <c r="H394" s="171">
        <v>0</v>
      </c>
    </row>
    <row r="395" spans="1:8" s="169" customFormat="1" ht="33.75" customHeight="1">
      <c r="A395" s="206" t="s">
        <v>492</v>
      </c>
      <c r="B395" s="208" t="s">
        <v>111</v>
      </c>
      <c r="C395" s="208" t="s">
        <v>78</v>
      </c>
      <c r="D395" s="220" t="s">
        <v>494</v>
      </c>
      <c r="E395" s="208"/>
      <c r="F395" s="174">
        <f>F396</f>
        <v>0</v>
      </c>
      <c r="G395" s="174">
        <f>G396</f>
        <v>0</v>
      </c>
      <c r="H395" s="171">
        <v>0</v>
      </c>
    </row>
    <row r="396" spans="1:8" s="169" customFormat="1" ht="47.25">
      <c r="A396" s="206" t="s">
        <v>87</v>
      </c>
      <c r="B396" s="208" t="s">
        <v>111</v>
      </c>
      <c r="C396" s="208" t="s">
        <v>78</v>
      </c>
      <c r="D396" s="220" t="s">
        <v>494</v>
      </c>
      <c r="E396" s="208" t="s">
        <v>99</v>
      </c>
      <c r="F396" s="174">
        <v>0</v>
      </c>
      <c r="G396" s="174">
        <v>0</v>
      </c>
      <c r="H396" s="171">
        <v>0</v>
      </c>
    </row>
    <row r="397" spans="1:8" s="169" customFormat="1" ht="47.25">
      <c r="A397" s="213" t="s">
        <v>306</v>
      </c>
      <c r="B397" s="208" t="s">
        <v>111</v>
      </c>
      <c r="C397" s="208" t="s">
        <v>78</v>
      </c>
      <c r="D397" s="220" t="s">
        <v>307</v>
      </c>
      <c r="E397" s="220"/>
      <c r="F397" s="175">
        <f t="shared" ref="F397:G400" si="19">F398</f>
        <v>586.30000000000007</v>
      </c>
      <c r="G397" s="175">
        <f t="shared" si="19"/>
        <v>586.29999999999995</v>
      </c>
      <c r="H397" s="171">
        <f t="shared" si="16"/>
        <v>99.999999999999972</v>
      </c>
    </row>
    <row r="398" spans="1:8" s="169" customFormat="1" ht="31.5">
      <c r="A398" s="215" t="s">
        <v>337</v>
      </c>
      <c r="B398" s="208" t="s">
        <v>111</v>
      </c>
      <c r="C398" s="208" t="s">
        <v>78</v>
      </c>
      <c r="D398" s="220" t="s">
        <v>309</v>
      </c>
      <c r="E398" s="220"/>
      <c r="F398" s="175">
        <f t="shared" si="19"/>
        <v>586.30000000000007</v>
      </c>
      <c r="G398" s="175">
        <f t="shared" si="19"/>
        <v>586.29999999999995</v>
      </c>
      <c r="H398" s="171">
        <f t="shared" si="16"/>
        <v>99.999999999999972</v>
      </c>
    </row>
    <row r="399" spans="1:8" s="169" customFormat="1" ht="31.5">
      <c r="A399" s="214" t="s">
        <v>338</v>
      </c>
      <c r="B399" s="208" t="s">
        <v>111</v>
      </c>
      <c r="C399" s="208" t="s">
        <v>78</v>
      </c>
      <c r="D399" s="220" t="s">
        <v>339</v>
      </c>
      <c r="E399" s="220"/>
      <c r="F399" s="175">
        <f t="shared" si="19"/>
        <v>586.30000000000007</v>
      </c>
      <c r="G399" s="175">
        <f t="shared" si="19"/>
        <v>586.29999999999995</v>
      </c>
      <c r="H399" s="171">
        <f t="shared" si="16"/>
        <v>99.999999999999972</v>
      </c>
    </row>
    <row r="400" spans="1:8" s="169" customFormat="1" ht="31.5">
      <c r="A400" s="206" t="s">
        <v>340</v>
      </c>
      <c r="B400" s="208" t="s">
        <v>111</v>
      </c>
      <c r="C400" s="208" t="s">
        <v>78</v>
      </c>
      <c r="D400" s="220" t="s">
        <v>341</v>
      </c>
      <c r="E400" s="220"/>
      <c r="F400" s="175">
        <f t="shared" si="19"/>
        <v>586.30000000000007</v>
      </c>
      <c r="G400" s="175">
        <f t="shared" si="19"/>
        <v>586.29999999999995</v>
      </c>
      <c r="H400" s="171">
        <f t="shared" si="16"/>
        <v>99.999999999999972</v>
      </c>
    </row>
    <row r="401" spans="1:8" s="169" customFormat="1">
      <c r="A401" s="206" t="s">
        <v>313</v>
      </c>
      <c r="B401" s="208" t="s">
        <v>111</v>
      </c>
      <c r="C401" s="208" t="s">
        <v>78</v>
      </c>
      <c r="D401" s="220" t="s">
        <v>341</v>
      </c>
      <c r="E401" s="220">
        <v>610</v>
      </c>
      <c r="F401" s="175">
        <f>591.2-4.9</f>
        <v>586.30000000000007</v>
      </c>
      <c r="G401" s="175">
        <v>586.29999999999995</v>
      </c>
      <c r="H401" s="171">
        <f t="shared" si="16"/>
        <v>99.999999999999972</v>
      </c>
    </row>
    <row r="402" spans="1:8" s="169" customFormat="1">
      <c r="A402" s="213" t="s">
        <v>342</v>
      </c>
      <c r="B402" s="199"/>
      <c r="C402" s="199"/>
      <c r="D402" s="199"/>
      <c r="E402" s="199"/>
      <c r="F402" s="171">
        <f>F15</f>
        <v>37678.000000000007</v>
      </c>
      <c r="G402" s="171">
        <f>G15</f>
        <v>36063.900000000009</v>
      </c>
      <c r="H402" s="171">
        <f t="shared" si="16"/>
        <v>95.716067731832908</v>
      </c>
    </row>
  </sheetData>
  <mergeCells count="15">
    <mergeCell ref="B2:H2"/>
    <mergeCell ref="B1:H1"/>
    <mergeCell ref="F11:F12"/>
    <mergeCell ref="G11:G12"/>
    <mergeCell ref="H11:H12"/>
    <mergeCell ref="A8:H8"/>
    <mergeCell ref="D6:H6"/>
    <mergeCell ref="E11:E12"/>
    <mergeCell ref="D11:D12"/>
    <mergeCell ref="C11:C12"/>
    <mergeCell ref="B11:B12"/>
    <mergeCell ref="A11:A12"/>
    <mergeCell ref="B5:H5"/>
    <mergeCell ref="B4:H4"/>
    <mergeCell ref="B3:H3"/>
  </mergeCells>
  <pageMargins left="0.39370078740157483" right="0" top="0" bottom="0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4"/>
  <sheetViews>
    <sheetView workbookViewId="0">
      <selection activeCell="H10" sqref="H10"/>
    </sheetView>
  </sheetViews>
  <sheetFormatPr defaultColWidth="8.85546875" defaultRowHeight="15.75"/>
  <cols>
    <col min="1" max="1" width="73.28515625" style="193" customWidth="1"/>
    <col min="2" max="2" width="15.85546875" style="194" customWidth="1"/>
    <col min="3" max="3" width="11.28515625" style="194" customWidth="1"/>
    <col min="4" max="4" width="9.85546875" style="194" customWidth="1"/>
    <col min="5" max="5" width="18.85546875" style="255" customWidth="1"/>
    <col min="6" max="6" width="20" style="169" customWidth="1"/>
    <col min="7" max="7" width="11.5703125" style="169" customWidth="1"/>
    <col min="8" max="253" width="8.85546875" style="169"/>
    <col min="254" max="254" width="73.28515625" style="169" customWidth="1"/>
    <col min="255" max="255" width="15.85546875" style="169" customWidth="1"/>
    <col min="256" max="256" width="11.28515625" style="169" customWidth="1"/>
    <col min="257" max="257" width="9.85546875" style="169" customWidth="1"/>
    <col min="258" max="258" width="12" style="169" customWidth="1"/>
    <col min="259" max="260" width="17.42578125" style="169" customWidth="1"/>
    <col min="261" max="509" width="8.85546875" style="169"/>
    <col min="510" max="510" width="73.28515625" style="169" customWidth="1"/>
    <col min="511" max="511" width="15.85546875" style="169" customWidth="1"/>
    <col min="512" max="512" width="11.28515625" style="169" customWidth="1"/>
    <col min="513" max="513" width="9.85546875" style="169" customWidth="1"/>
    <col min="514" max="514" width="12" style="169" customWidth="1"/>
    <col min="515" max="516" width="17.42578125" style="169" customWidth="1"/>
    <col min="517" max="765" width="8.85546875" style="169"/>
    <col min="766" max="766" width="73.28515625" style="169" customWidth="1"/>
    <col min="767" max="767" width="15.85546875" style="169" customWidth="1"/>
    <col min="768" max="768" width="11.28515625" style="169" customWidth="1"/>
    <col min="769" max="769" width="9.85546875" style="169" customWidth="1"/>
    <col min="770" max="770" width="12" style="169" customWidth="1"/>
    <col min="771" max="772" width="17.42578125" style="169" customWidth="1"/>
    <col min="773" max="1021" width="8.85546875" style="169"/>
    <col min="1022" max="1022" width="73.28515625" style="169" customWidth="1"/>
    <col min="1023" max="1023" width="15.85546875" style="169" customWidth="1"/>
    <col min="1024" max="1024" width="11.28515625" style="169" customWidth="1"/>
    <col min="1025" max="1025" width="9.85546875" style="169" customWidth="1"/>
    <col min="1026" max="1026" width="12" style="169" customWidth="1"/>
    <col min="1027" max="1028" width="17.42578125" style="169" customWidth="1"/>
    <col min="1029" max="1277" width="8.85546875" style="169"/>
    <col min="1278" max="1278" width="73.28515625" style="169" customWidth="1"/>
    <col min="1279" max="1279" width="15.85546875" style="169" customWidth="1"/>
    <col min="1280" max="1280" width="11.28515625" style="169" customWidth="1"/>
    <col min="1281" max="1281" width="9.85546875" style="169" customWidth="1"/>
    <col min="1282" max="1282" width="12" style="169" customWidth="1"/>
    <col min="1283" max="1284" width="17.42578125" style="169" customWidth="1"/>
    <col min="1285" max="1533" width="8.85546875" style="169"/>
    <col min="1534" max="1534" width="73.28515625" style="169" customWidth="1"/>
    <col min="1535" max="1535" width="15.85546875" style="169" customWidth="1"/>
    <col min="1536" max="1536" width="11.28515625" style="169" customWidth="1"/>
    <col min="1537" max="1537" width="9.85546875" style="169" customWidth="1"/>
    <col min="1538" max="1538" width="12" style="169" customWidth="1"/>
    <col min="1539" max="1540" width="17.42578125" style="169" customWidth="1"/>
    <col min="1541" max="1789" width="8.85546875" style="169"/>
    <col min="1790" max="1790" width="73.28515625" style="169" customWidth="1"/>
    <col min="1791" max="1791" width="15.85546875" style="169" customWidth="1"/>
    <col min="1792" max="1792" width="11.28515625" style="169" customWidth="1"/>
    <col min="1793" max="1793" width="9.85546875" style="169" customWidth="1"/>
    <col min="1794" max="1794" width="12" style="169" customWidth="1"/>
    <col min="1795" max="1796" width="17.42578125" style="169" customWidth="1"/>
    <col min="1797" max="2045" width="8.85546875" style="169"/>
    <col min="2046" max="2046" width="73.28515625" style="169" customWidth="1"/>
    <col min="2047" max="2047" width="15.85546875" style="169" customWidth="1"/>
    <col min="2048" max="2048" width="11.28515625" style="169" customWidth="1"/>
    <col min="2049" max="2049" width="9.85546875" style="169" customWidth="1"/>
    <col min="2050" max="2050" width="12" style="169" customWidth="1"/>
    <col min="2051" max="2052" width="17.42578125" style="169" customWidth="1"/>
    <col min="2053" max="2301" width="8.85546875" style="169"/>
    <col min="2302" max="2302" width="73.28515625" style="169" customWidth="1"/>
    <col min="2303" max="2303" width="15.85546875" style="169" customWidth="1"/>
    <col min="2304" max="2304" width="11.28515625" style="169" customWidth="1"/>
    <col min="2305" max="2305" width="9.85546875" style="169" customWidth="1"/>
    <col min="2306" max="2306" width="12" style="169" customWidth="1"/>
    <col min="2307" max="2308" width="17.42578125" style="169" customWidth="1"/>
    <col min="2309" max="2557" width="8.85546875" style="169"/>
    <col min="2558" max="2558" width="73.28515625" style="169" customWidth="1"/>
    <col min="2559" max="2559" width="15.85546875" style="169" customWidth="1"/>
    <col min="2560" max="2560" width="11.28515625" style="169" customWidth="1"/>
    <col min="2561" max="2561" width="9.85546875" style="169" customWidth="1"/>
    <col min="2562" max="2562" width="12" style="169" customWidth="1"/>
    <col min="2563" max="2564" width="17.42578125" style="169" customWidth="1"/>
    <col min="2565" max="2813" width="8.85546875" style="169"/>
    <col min="2814" max="2814" width="73.28515625" style="169" customWidth="1"/>
    <col min="2815" max="2815" width="15.85546875" style="169" customWidth="1"/>
    <col min="2816" max="2816" width="11.28515625" style="169" customWidth="1"/>
    <col min="2817" max="2817" width="9.85546875" style="169" customWidth="1"/>
    <col min="2818" max="2818" width="12" style="169" customWidth="1"/>
    <col min="2819" max="2820" width="17.42578125" style="169" customWidth="1"/>
    <col min="2821" max="3069" width="8.85546875" style="169"/>
    <col min="3070" max="3070" width="73.28515625" style="169" customWidth="1"/>
    <col min="3071" max="3071" width="15.85546875" style="169" customWidth="1"/>
    <col min="3072" max="3072" width="11.28515625" style="169" customWidth="1"/>
    <col min="3073" max="3073" width="9.85546875" style="169" customWidth="1"/>
    <col min="3074" max="3074" width="12" style="169" customWidth="1"/>
    <col min="3075" max="3076" width="17.42578125" style="169" customWidth="1"/>
    <col min="3077" max="3325" width="8.85546875" style="169"/>
    <col min="3326" max="3326" width="73.28515625" style="169" customWidth="1"/>
    <col min="3327" max="3327" width="15.85546875" style="169" customWidth="1"/>
    <col min="3328" max="3328" width="11.28515625" style="169" customWidth="1"/>
    <col min="3329" max="3329" width="9.85546875" style="169" customWidth="1"/>
    <col min="3330" max="3330" width="12" style="169" customWidth="1"/>
    <col min="3331" max="3332" width="17.42578125" style="169" customWidth="1"/>
    <col min="3333" max="3581" width="8.85546875" style="169"/>
    <col min="3582" max="3582" width="73.28515625" style="169" customWidth="1"/>
    <col min="3583" max="3583" width="15.85546875" style="169" customWidth="1"/>
    <col min="3584" max="3584" width="11.28515625" style="169" customWidth="1"/>
    <col min="3585" max="3585" width="9.85546875" style="169" customWidth="1"/>
    <col min="3586" max="3586" width="12" style="169" customWidth="1"/>
    <col min="3587" max="3588" width="17.42578125" style="169" customWidth="1"/>
    <col min="3589" max="3837" width="8.85546875" style="169"/>
    <col min="3838" max="3838" width="73.28515625" style="169" customWidth="1"/>
    <col min="3839" max="3839" width="15.85546875" style="169" customWidth="1"/>
    <col min="3840" max="3840" width="11.28515625" style="169" customWidth="1"/>
    <col min="3841" max="3841" width="9.85546875" style="169" customWidth="1"/>
    <col min="3842" max="3842" width="12" style="169" customWidth="1"/>
    <col min="3843" max="3844" width="17.42578125" style="169" customWidth="1"/>
    <col min="3845" max="4093" width="8.85546875" style="169"/>
    <col min="4094" max="4094" width="73.28515625" style="169" customWidth="1"/>
    <col min="4095" max="4095" width="15.85546875" style="169" customWidth="1"/>
    <col min="4096" max="4096" width="11.28515625" style="169" customWidth="1"/>
    <col min="4097" max="4097" width="9.85546875" style="169" customWidth="1"/>
    <col min="4098" max="4098" width="12" style="169" customWidth="1"/>
    <col min="4099" max="4100" width="17.42578125" style="169" customWidth="1"/>
    <col min="4101" max="4349" width="8.85546875" style="169"/>
    <col min="4350" max="4350" width="73.28515625" style="169" customWidth="1"/>
    <col min="4351" max="4351" width="15.85546875" style="169" customWidth="1"/>
    <col min="4352" max="4352" width="11.28515625" style="169" customWidth="1"/>
    <col min="4353" max="4353" width="9.85546875" style="169" customWidth="1"/>
    <col min="4354" max="4354" width="12" style="169" customWidth="1"/>
    <col min="4355" max="4356" width="17.42578125" style="169" customWidth="1"/>
    <col min="4357" max="4605" width="8.85546875" style="169"/>
    <col min="4606" max="4606" width="73.28515625" style="169" customWidth="1"/>
    <col min="4607" max="4607" width="15.85546875" style="169" customWidth="1"/>
    <col min="4608" max="4608" width="11.28515625" style="169" customWidth="1"/>
    <col min="4609" max="4609" width="9.85546875" style="169" customWidth="1"/>
    <col min="4610" max="4610" width="12" style="169" customWidth="1"/>
    <col min="4611" max="4612" width="17.42578125" style="169" customWidth="1"/>
    <col min="4613" max="4861" width="8.85546875" style="169"/>
    <col min="4862" max="4862" width="73.28515625" style="169" customWidth="1"/>
    <col min="4863" max="4863" width="15.85546875" style="169" customWidth="1"/>
    <col min="4864" max="4864" width="11.28515625" style="169" customWidth="1"/>
    <col min="4865" max="4865" width="9.85546875" style="169" customWidth="1"/>
    <col min="4866" max="4866" width="12" style="169" customWidth="1"/>
    <col min="4867" max="4868" width="17.42578125" style="169" customWidth="1"/>
    <col min="4869" max="5117" width="8.85546875" style="169"/>
    <col min="5118" max="5118" width="73.28515625" style="169" customWidth="1"/>
    <col min="5119" max="5119" width="15.85546875" style="169" customWidth="1"/>
    <col min="5120" max="5120" width="11.28515625" style="169" customWidth="1"/>
    <col min="5121" max="5121" width="9.85546875" style="169" customWidth="1"/>
    <col min="5122" max="5122" width="12" style="169" customWidth="1"/>
    <col min="5123" max="5124" width="17.42578125" style="169" customWidth="1"/>
    <col min="5125" max="5373" width="8.85546875" style="169"/>
    <col min="5374" max="5374" width="73.28515625" style="169" customWidth="1"/>
    <col min="5375" max="5375" width="15.85546875" style="169" customWidth="1"/>
    <col min="5376" max="5376" width="11.28515625" style="169" customWidth="1"/>
    <col min="5377" max="5377" width="9.85546875" style="169" customWidth="1"/>
    <col min="5378" max="5378" width="12" style="169" customWidth="1"/>
    <col min="5379" max="5380" width="17.42578125" style="169" customWidth="1"/>
    <col min="5381" max="5629" width="8.85546875" style="169"/>
    <col min="5630" max="5630" width="73.28515625" style="169" customWidth="1"/>
    <col min="5631" max="5631" width="15.85546875" style="169" customWidth="1"/>
    <col min="5632" max="5632" width="11.28515625" style="169" customWidth="1"/>
    <col min="5633" max="5633" width="9.85546875" style="169" customWidth="1"/>
    <col min="5634" max="5634" width="12" style="169" customWidth="1"/>
    <col min="5635" max="5636" width="17.42578125" style="169" customWidth="1"/>
    <col min="5637" max="5885" width="8.85546875" style="169"/>
    <col min="5886" max="5886" width="73.28515625" style="169" customWidth="1"/>
    <col min="5887" max="5887" width="15.85546875" style="169" customWidth="1"/>
    <col min="5888" max="5888" width="11.28515625" style="169" customWidth="1"/>
    <col min="5889" max="5889" width="9.85546875" style="169" customWidth="1"/>
    <col min="5890" max="5890" width="12" style="169" customWidth="1"/>
    <col min="5891" max="5892" width="17.42578125" style="169" customWidth="1"/>
    <col min="5893" max="6141" width="8.85546875" style="169"/>
    <col min="6142" max="6142" width="73.28515625" style="169" customWidth="1"/>
    <col min="6143" max="6143" width="15.85546875" style="169" customWidth="1"/>
    <col min="6144" max="6144" width="11.28515625" style="169" customWidth="1"/>
    <col min="6145" max="6145" width="9.85546875" style="169" customWidth="1"/>
    <col min="6146" max="6146" width="12" style="169" customWidth="1"/>
    <col min="6147" max="6148" width="17.42578125" style="169" customWidth="1"/>
    <col min="6149" max="6397" width="8.85546875" style="169"/>
    <col min="6398" max="6398" width="73.28515625" style="169" customWidth="1"/>
    <col min="6399" max="6399" width="15.85546875" style="169" customWidth="1"/>
    <col min="6400" max="6400" width="11.28515625" style="169" customWidth="1"/>
    <col min="6401" max="6401" width="9.85546875" style="169" customWidth="1"/>
    <col min="6402" max="6402" width="12" style="169" customWidth="1"/>
    <col min="6403" max="6404" width="17.42578125" style="169" customWidth="1"/>
    <col min="6405" max="6653" width="8.85546875" style="169"/>
    <col min="6654" max="6654" width="73.28515625" style="169" customWidth="1"/>
    <col min="6655" max="6655" width="15.85546875" style="169" customWidth="1"/>
    <col min="6656" max="6656" width="11.28515625" style="169" customWidth="1"/>
    <col min="6657" max="6657" width="9.85546875" style="169" customWidth="1"/>
    <col min="6658" max="6658" width="12" style="169" customWidth="1"/>
    <col min="6659" max="6660" width="17.42578125" style="169" customWidth="1"/>
    <col min="6661" max="6909" width="8.85546875" style="169"/>
    <col min="6910" max="6910" width="73.28515625" style="169" customWidth="1"/>
    <col min="6911" max="6911" width="15.85546875" style="169" customWidth="1"/>
    <col min="6912" max="6912" width="11.28515625" style="169" customWidth="1"/>
    <col min="6913" max="6913" width="9.85546875" style="169" customWidth="1"/>
    <col min="6914" max="6914" width="12" style="169" customWidth="1"/>
    <col min="6915" max="6916" width="17.42578125" style="169" customWidth="1"/>
    <col min="6917" max="7165" width="8.85546875" style="169"/>
    <col min="7166" max="7166" width="73.28515625" style="169" customWidth="1"/>
    <col min="7167" max="7167" width="15.85546875" style="169" customWidth="1"/>
    <col min="7168" max="7168" width="11.28515625" style="169" customWidth="1"/>
    <col min="7169" max="7169" width="9.85546875" style="169" customWidth="1"/>
    <col min="7170" max="7170" width="12" style="169" customWidth="1"/>
    <col min="7171" max="7172" width="17.42578125" style="169" customWidth="1"/>
    <col min="7173" max="7421" width="8.85546875" style="169"/>
    <col min="7422" max="7422" width="73.28515625" style="169" customWidth="1"/>
    <col min="7423" max="7423" width="15.85546875" style="169" customWidth="1"/>
    <col min="7424" max="7424" width="11.28515625" style="169" customWidth="1"/>
    <col min="7425" max="7425" width="9.85546875" style="169" customWidth="1"/>
    <col min="7426" max="7426" width="12" style="169" customWidth="1"/>
    <col min="7427" max="7428" width="17.42578125" style="169" customWidth="1"/>
    <col min="7429" max="7677" width="8.85546875" style="169"/>
    <col min="7678" max="7678" width="73.28515625" style="169" customWidth="1"/>
    <col min="7679" max="7679" width="15.85546875" style="169" customWidth="1"/>
    <col min="7680" max="7680" width="11.28515625" style="169" customWidth="1"/>
    <col min="7681" max="7681" width="9.85546875" style="169" customWidth="1"/>
    <col min="7682" max="7682" width="12" style="169" customWidth="1"/>
    <col min="7683" max="7684" width="17.42578125" style="169" customWidth="1"/>
    <col min="7685" max="7933" width="8.85546875" style="169"/>
    <col min="7934" max="7934" width="73.28515625" style="169" customWidth="1"/>
    <col min="7935" max="7935" width="15.85546875" style="169" customWidth="1"/>
    <col min="7936" max="7936" width="11.28515625" style="169" customWidth="1"/>
    <col min="7937" max="7937" width="9.85546875" style="169" customWidth="1"/>
    <col min="7938" max="7938" width="12" style="169" customWidth="1"/>
    <col min="7939" max="7940" width="17.42578125" style="169" customWidth="1"/>
    <col min="7941" max="8189" width="8.85546875" style="169"/>
    <col min="8190" max="8190" width="73.28515625" style="169" customWidth="1"/>
    <col min="8191" max="8191" width="15.85546875" style="169" customWidth="1"/>
    <col min="8192" max="8192" width="11.28515625" style="169" customWidth="1"/>
    <col min="8193" max="8193" width="9.85546875" style="169" customWidth="1"/>
    <col min="8194" max="8194" width="12" style="169" customWidth="1"/>
    <col min="8195" max="8196" width="17.42578125" style="169" customWidth="1"/>
    <col min="8197" max="8445" width="8.85546875" style="169"/>
    <col min="8446" max="8446" width="73.28515625" style="169" customWidth="1"/>
    <col min="8447" max="8447" width="15.85546875" style="169" customWidth="1"/>
    <col min="8448" max="8448" width="11.28515625" style="169" customWidth="1"/>
    <col min="8449" max="8449" width="9.85546875" style="169" customWidth="1"/>
    <col min="8450" max="8450" width="12" style="169" customWidth="1"/>
    <col min="8451" max="8452" width="17.42578125" style="169" customWidth="1"/>
    <col min="8453" max="8701" width="8.85546875" style="169"/>
    <col min="8702" max="8702" width="73.28515625" style="169" customWidth="1"/>
    <col min="8703" max="8703" width="15.85546875" style="169" customWidth="1"/>
    <col min="8704" max="8704" width="11.28515625" style="169" customWidth="1"/>
    <col min="8705" max="8705" width="9.85546875" style="169" customWidth="1"/>
    <col min="8706" max="8706" width="12" style="169" customWidth="1"/>
    <col min="8707" max="8708" width="17.42578125" style="169" customWidth="1"/>
    <col min="8709" max="8957" width="8.85546875" style="169"/>
    <col min="8958" max="8958" width="73.28515625" style="169" customWidth="1"/>
    <col min="8959" max="8959" width="15.85546875" style="169" customWidth="1"/>
    <col min="8960" max="8960" width="11.28515625" style="169" customWidth="1"/>
    <col min="8961" max="8961" width="9.85546875" style="169" customWidth="1"/>
    <col min="8962" max="8962" width="12" style="169" customWidth="1"/>
    <col min="8963" max="8964" width="17.42578125" style="169" customWidth="1"/>
    <col min="8965" max="9213" width="8.85546875" style="169"/>
    <col min="9214" max="9214" width="73.28515625" style="169" customWidth="1"/>
    <col min="9215" max="9215" width="15.85546875" style="169" customWidth="1"/>
    <col min="9216" max="9216" width="11.28515625" style="169" customWidth="1"/>
    <col min="9217" max="9217" width="9.85546875" style="169" customWidth="1"/>
    <col min="9218" max="9218" width="12" style="169" customWidth="1"/>
    <col min="9219" max="9220" width="17.42578125" style="169" customWidth="1"/>
    <col min="9221" max="9469" width="8.85546875" style="169"/>
    <col min="9470" max="9470" width="73.28515625" style="169" customWidth="1"/>
    <col min="9471" max="9471" width="15.85546875" style="169" customWidth="1"/>
    <col min="9472" max="9472" width="11.28515625" style="169" customWidth="1"/>
    <col min="9473" max="9473" width="9.85546875" style="169" customWidth="1"/>
    <col min="9474" max="9474" width="12" style="169" customWidth="1"/>
    <col min="9475" max="9476" width="17.42578125" style="169" customWidth="1"/>
    <col min="9477" max="9725" width="8.85546875" style="169"/>
    <col min="9726" max="9726" width="73.28515625" style="169" customWidth="1"/>
    <col min="9727" max="9727" width="15.85546875" style="169" customWidth="1"/>
    <col min="9728" max="9728" width="11.28515625" style="169" customWidth="1"/>
    <col min="9729" max="9729" width="9.85546875" style="169" customWidth="1"/>
    <col min="9730" max="9730" width="12" style="169" customWidth="1"/>
    <col min="9731" max="9732" width="17.42578125" style="169" customWidth="1"/>
    <col min="9733" max="9981" width="8.85546875" style="169"/>
    <col min="9982" max="9982" width="73.28515625" style="169" customWidth="1"/>
    <col min="9983" max="9983" width="15.85546875" style="169" customWidth="1"/>
    <col min="9984" max="9984" width="11.28515625" style="169" customWidth="1"/>
    <col min="9985" max="9985" width="9.85546875" style="169" customWidth="1"/>
    <col min="9986" max="9986" width="12" style="169" customWidth="1"/>
    <col min="9987" max="9988" width="17.42578125" style="169" customWidth="1"/>
    <col min="9989" max="10237" width="8.85546875" style="169"/>
    <col min="10238" max="10238" width="73.28515625" style="169" customWidth="1"/>
    <col min="10239" max="10239" width="15.85546875" style="169" customWidth="1"/>
    <col min="10240" max="10240" width="11.28515625" style="169" customWidth="1"/>
    <col min="10241" max="10241" width="9.85546875" style="169" customWidth="1"/>
    <col min="10242" max="10242" width="12" style="169" customWidth="1"/>
    <col min="10243" max="10244" width="17.42578125" style="169" customWidth="1"/>
    <col min="10245" max="10493" width="8.85546875" style="169"/>
    <col min="10494" max="10494" width="73.28515625" style="169" customWidth="1"/>
    <col min="10495" max="10495" width="15.85546875" style="169" customWidth="1"/>
    <col min="10496" max="10496" width="11.28515625" style="169" customWidth="1"/>
    <col min="10497" max="10497" width="9.85546875" style="169" customWidth="1"/>
    <col min="10498" max="10498" width="12" style="169" customWidth="1"/>
    <col min="10499" max="10500" width="17.42578125" style="169" customWidth="1"/>
    <col min="10501" max="10749" width="8.85546875" style="169"/>
    <col min="10750" max="10750" width="73.28515625" style="169" customWidth="1"/>
    <col min="10751" max="10751" width="15.85546875" style="169" customWidth="1"/>
    <col min="10752" max="10752" width="11.28515625" style="169" customWidth="1"/>
    <col min="10753" max="10753" width="9.85546875" style="169" customWidth="1"/>
    <col min="10754" max="10754" width="12" style="169" customWidth="1"/>
    <col min="10755" max="10756" width="17.42578125" style="169" customWidth="1"/>
    <col min="10757" max="11005" width="8.85546875" style="169"/>
    <col min="11006" max="11006" width="73.28515625" style="169" customWidth="1"/>
    <col min="11007" max="11007" width="15.85546875" style="169" customWidth="1"/>
    <col min="11008" max="11008" width="11.28515625" style="169" customWidth="1"/>
    <col min="11009" max="11009" width="9.85546875" style="169" customWidth="1"/>
    <col min="11010" max="11010" width="12" style="169" customWidth="1"/>
    <col min="11011" max="11012" width="17.42578125" style="169" customWidth="1"/>
    <col min="11013" max="11261" width="8.85546875" style="169"/>
    <col min="11262" max="11262" width="73.28515625" style="169" customWidth="1"/>
    <col min="11263" max="11263" width="15.85546875" style="169" customWidth="1"/>
    <col min="11264" max="11264" width="11.28515625" style="169" customWidth="1"/>
    <col min="11265" max="11265" width="9.85546875" style="169" customWidth="1"/>
    <col min="11266" max="11266" width="12" style="169" customWidth="1"/>
    <col min="11267" max="11268" width="17.42578125" style="169" customWidth="1"/>
    <col min="11269" max="11517" width="8.85546875" style="169"/>
    <col min="11518" max="11518" width="73.28515625" style="169" customWidth="1"/>
    <col min="11519" max="11519" width="15.85546875" style="169" customWidth="1"/>
    <col min="11520" max="11520" width="11.28515625" style="169" customWidth="1"/>
    <col min="11521" max="11521" width="9.85546875" style="169" customWidth="1"/>
    <col min="11522" max="11522" width="12" style="169" customWidth="1"/>
    <col min="11523" max="11524" width="17.42578125" style="169" customWidth="1"/>
    <col min="11525" max="11773" width="8.85546875" style="169"/>
    <col min="11774" max="11774" width="73.28515625" style="169" customWidth="1"/>
    <col min="11775" max="11775" width="15.85546875" style="169" customWidth="1"/>
    <col min="11776" max="11776" width="11.28515625" style="169" customWidth="1"/>
    <col min="11777" max="11777" width="9.85546875" style="169" customWidth="1"/>
    <col min="11778" max="11778" width="12" style="169" customWidth="1"/>
    <col min="11779" max="11780" width="17.42578125" style="169" customWidth="1"/>
    <col min="11781" max="12029" width="8.85546875" style="169"/>
    <col min="12030" max="12030" width="73.28515625" style="169" customWidth="1"/>
    <col min="12031" max="12031" width="15.85546875" style="169" customWidth="1"/>
    <col min="12032" max="12032" width="11.28515625" style="169" customWidth="1"/>
    <col min="12033" max="12033" width="9.85546875" style="169" customWidth="1"/>
    <col min="12034" max="12034" width="12" style="169" customWidth="1"/>
    <col min="12035" max="12036" width="17.42578125" style="169" customWidth="1"/>
    <col min="12037" max="12285" width="8.85546875" style="169"/>
    <col min="12286" max="12286" width="73.28515625" style="169" customWidth="1"/>
    <col min="12287" max="12287" width="15.85546875" style="169" customWidth="1"/>
    <col min="12288" max="12288" width="11.28515625" style="169" customWidth="1"/>
    <col min="12289" max="12289" width="9.85546875" style="169" customWidth="1"/>
    <col min="12290" max="12290" width="12" style="169" customWidth="1"/>
    <col min="12291" max="12292" width="17.42578125" style="169" customWidth="1"/>
    <col min="12293" max="12541" width="8.85546875" style="169"/>
    <col min="12542" max="12542" width="73.28515625" style="169" customWidth="1"/>
    <col min="12543" max="12543" width="15.85546875" style="169" customWidth="1"/>
    <col min="12544" max="12544" width="11.28515625" style="169" customWidth="1"/>
    <col min="12545" max="12545" width="9.85546875" style="169" customWidth="1"/>
    <col min="12546" max="12546" width="12" style="169" customWidth="1"/>
    <col min="12547" max="12548" width="17.42578125" style="169" customWidth="1"/>
    <col min="12549" max="12797" width="8.85546875" style="169"/>
    <col min="12798" max="12798" width="73.28515625" style="169" customWidth="1"/>
    <col min="12799" max="12799" width="15.85546875" style="169" customWidth="1"/>
    <col min="12800" max="12800" width="11.28515625" style="169" customWidth="1"/>
    <col min="12801" max="12801" width="9.85546875" style="169" customWidth="1"/>
    <col min="12802" max="12802" width="12" style="169" customWidth="1"/>
    <col min="12803" max="12804" width="17.42578125" style="169" customWidth="1"/>
    <col min="12805" max="13053" width="8.85546875" style="169"/>
    <col min="13054" max="13054" width="73.28515625" style="169" customWidth="1"/>
    <col min="13055" max="13055" width="15.85546875" style="169" customWidth="1"/>
    <col min="13056" max="13056" width="11.28515625" style="169" customWidth="1"/>
    <col min="13057" max="13057" width="9.85546875" style="169" customWidth="1"/>
    <col min="13058" max="13058" width="12" style="169" customWidth="1"/>
    <col min="13059" max="13060" width="17.42578125" style="169" customWidth="1"/>
    <col min="13061" max="13309" width="8.85546875" style="169"/>
    <col min="13310" max="13310" width="73.28515625" style="169" customWidth="1"/>
    <col min="13311" max="13311" width="15.85546875" style="169" customWidth="1"/>
    <col min="13312" max="13312" width="11.28515625" style="169" customWidth="1"/>
    <col min="13313" max="13313" width="9.85546875" style="169" customWidth="1"/>
    <col min="13314" max="13314" width="12" style="169" customWidth="1"/>
    <col min="13315" max="13316" width="17.42578125" style="169" customWidth="1"/>
    <col min="13317" max="13565" width="8.85546875" style="169"/>
    <col min="13566" max="13566" width="73.28515625" style="169" customWidth="1"/>
    <col min="13567" max="13567" width="15.85546875" style="169" customWidth="1"/>
    <col min="13568" max="13568" width="11.28515625" style="169" customWidth="1"/>
    <col min="13569" max="13569" width="9.85546875" style="169" customWidth="1"/>
    <col min="13570" max="13570" width="12" style="169" customWidth="1"/>
    <col min="13571" max="13572" width="17.42578125" style="169" customWidth="1"/>
    <col min="13573" max="13821" width="8.85546875" style="169"/>
    <col min="13822" max="13822" width="73.28515625" style="169" customWidth="1"/>
    <col min="13823" max="13823" width="15.85546875" style="169" customWidth="1"/>
    <col min="13824" max="13824" width="11.28515625" style="169" customWidth="1"/>
    <col min="13825" max="13825" width="9.85546875" style="169" customWidth="1"/>
    <col min="13826" max="13826" width="12" style="169" customWidth="1"/>
    <col min="13827" max="13828" width="17.42578125" style="169" customWidth="1"/>
    <col min="13829" max="14077" width="8.85546875" style="169"/>
    <col min="14078" max="14078" width="73.28515625" style="169" customWidth="1"/>
    <col min="14079" max="14079" width="15.85546875" style="169" customWidth="1"/>
    <col min="14080" max="14080" width="11.28515625" style="169" customWidth="1"/>
    <col min="14081" max="14081" width="9.85546875" style="169" customWidth="1"/>
    <col min="14082" max="14082" width="12" style="169" customWidth="1"/>
    <col min="14083" max="14084" width="17.42578125" style="169" customWidth="1"/>
    <col min="14085" max="14333" width="8.85546875" style="169"/>
    <col min="14334" max="14334" width="73.28515625" style="169" customWidth="1"/>
    <col min="14335" max="14335" width="15.85546875" style="169" customWidth="1"/>
    <col min="14336" max="14336" width="11.28515625" style="169" customWidth="1"/>
    <col min="14337" max="14337" width="9.85546875" style="169" customWidth="1"/>
    <col min="14338" max="14338" width="12" style="169" customWidth="1"/>
    <col min="14339" max="14340" width="17.42578125" style="169" customWidth="1"/>
    <col min="14341" max="14589" width="8.85546875" style="169"/>
    <col min="14590" max="14590" width="73.28515625" style="169" customWidth="1"/>
    <col min="14591" max="14591" width="15.85546875" style="169" customWidth="1"/>
    <col min="14592" max="14592" width="11.28515625" style="169" customWidth="1"/>
    <col min="14593" max="14593" width="9.85546875" style="169" customWidth="1"/>
    <col min="14594" max="14594" width="12" style="169" customWidth="1"/>
    <col min="14595" max="14596" width="17.42578125" style="169" customWidth="1"/>
    <col min="14597" max="14845" width="8.85546875" style="169"/>
    <col min="14846" max="14846" width="73.28515625" style="169" customWidth="1"/>
    <col min="14847" max="14847" width="15.85546875" style="169" customWidth="1"/>
    <col min="14848" max="14848" width="11.28515625" style="169" customWidth="1"/>
    <col min="14849" max="14849" width="9.85546875" style="169" customWidth="1"/>
    <col min="14850" max="14850" width="12" style="169" customWidth="1"/>
    <col min="14851" max="14852" width="17.42578125" style="169" customWidth="1"/>
    <col min="14853" max="15101" width="8.85546875" style="169"/>
    <col min="15102" max="15102" width="73.28515625" style="169" customWidth="1"/>
    <col min="15103" max="15103" width="15.85546875" style="169" customWidth="1"/>
    <col min="15104" max="15104" width="11.28515625" style="169" customWidth="1"/>
    <col min="15105" max="15105" width="9.85546875" style="169" customWidth="1"/>
    <col min="15106" max="15106" width="12" style="169" customWidth="1"/>
    <col min="15107" max="15108" width="17.42578125" style="169" customWidth="1"/>
    <col min="15109" max="15357" width="8.85546875" style="169"/>
    <col min="15358" max="15358" width="73.28515625" style="169" customWidth="1"/>
    <col min="15359" max="15359" width="15.85546875" style="169" customWidth="1"/>
    <col min="15360" max="15360" width="11.28515625" style="169" customWidth="1"/>
    <col min="15361" max="15361" width="9.85546875" style="169" customWidth="1"/>
    <col min="15362" max="15362" width="12" style="169" customWidth="1"/>
    <col min="15363" max="15364" width="17.42578125" style="169" customWidth="1"/>
    <col min="15365" max="15613" width="8.85546875" style="169"/>
    <col min="15614" max="15614" width="73.28515625" style="169" customWidth="1"/>
    <col min="15615" max="15615" width="15.85546875" style="169" customWidth="1"/>
    <col min="15616" max="15616" width="11.28515625" style="169" customWidth="1"/>
    <col min="15617" max="15617" width="9.85546875" style="169" customWidth="1"/>
    <col min="15618" max="15618" width="12" style="169" customWidth="1"/>
    <col min="15619" max="15620" width="17.42578125" style="169" customWidth="1"/>
    <col min="15621" max="15869" width="8.85546875" style="169"/>
    <col min="15870" max="15870" width="73.28515625" style="169" customWidth="1"/>
    <col min="15871" max="15871" width="15.85546875" style="169" customWidth="1"/>
    <col min="15872" max="15872" width="11.28515625" style="169" customWidth="1"/>
    <col min="15873" max="15873" width="9.85546875" style="169" customWidth="1"/>
    <col min="15874" max="15874" width="12" style="169" customWidth="1"/>
    <col min="15875" max="15876" width="17.42578125" style="169" customWidth="1"/>
    <col min="15877" max="16125" width="8.85546875" style="169"/>
    <col min="16126" max="16126" width="73.28515625" style="169" customWidth="1"/>
    <col min="16127" max="16127" width="15.85546875" style="169" customWidth="1"/>
    <col min="16128" max="16128" width="11.28515625" style="169" customWidth="1"/>
    <col min="16129" max="16129" width="9.85546875" style="169" customWidth="1"/>
    <col min="16130" max="16130" width="12" style="169" customWidth="1"/>
    <col min="16131" max="16132" width="17.42578125" style="169" customWidth="1"/>
    <col min="16133" max="16384" width="8.85546875" style="169"/>
  </cols>
  <sheetData>
    <row r="1" spans="1:8">
      <c r="B1" s="326" t="s">
        <v>511</v>
      </c>
      <c r="C1" s="326"/>
      <c r="D1" s="326"/>
      <c r="E1" s="326"/>
      <c r="F1" s="326"/>
      <c r="G1" s="326"/>
    </row>
    <row r="2" spans="1:8">
      <c r="B2" s="330" t="s">
        <v>712</v>
      </c>
      <c r="C2" s="330"/>
      <c r="D2" s="330"/>
      <c r="E2" s="330"/>
      <c r="F2" s="330"/>
      <c r="G2" s="330"/>
      <c r="H2" s="330"/>
    </row>
    <row r="3" spans="1:8">
      <c r="B3" s="330" t="s">
        <v>713</v>
      </c>
      <c r="C3" s="330"/>
      <c r="D3" s="330"/>
      <c r="E3" s="330"/>
      <c r="F3" s="330"/>
      <c r="G3" s="330"/>
      <c r="H3" s="330"/>
    </row>
    <row r="4" spans="1:8">
      <c r="B4" s="326"/>
      <c r="C4" s="326"/>
      <c r="D4" s="326"/>
      <c r="E4" s="326"/>
      <c r="F4" s="326"/>
      <c r="G4" s="326"/>
    </row>
    <row r="5" spans="1:8">
      <c r="B5" s="326"/>
      <c r="C5" s="326"/>
      <c r="D5" s="326"/>
      <c r="E5" s="326"/>
      <c r="F5" s="326"/>
      <c r="G5" s="326"/>
    </row>
    <row r="6" spans="1:8">
      <c r="B6" s="244"/>
      <c r="C6" s="326"/>
      <c r="D6" s="326"/>
      <c r="E6" s="326"/>
      <c r="F6" s="326"/>
      <c r="G6" s="326"/>
    </row>
    <row r="7" spans="1:8" ht="16.5">
      <c r="A7" s="327"/>
      <c r="B7" s="327"/>
      <c r="C7" s="327"/>
      <c r="D7" s="327"/>
      <c r="E7" s="327"/>
    </row>
    <row r="8" spans="1:8" ht="15.75" customHeight="1">
      <c r="A8" s="334" t="s">
        <v>669</v>
      </c>
      <c r="B8" s="334"/>
      <c r="C8" s="334"/>
      <c r="D8" s="334"/>
      <c r="E8" s="334"/>
      <c r="F8" s="334"/>
      <c r="G8" s="334"/>
    </row>
    <row r="9" spans="1:8" ht="15.75" customHeight="1">
      <c r="A9" s="334"/>
      <c r="B9" s="334"/>
      <c r="C9" s="334"/>
      <c r="D9" s="334"/>
      <c r="E9" s="334"/>
      <c r="F9" s="334"/>
      <c r="G9" s="334"/>
    </row>
    <row r="10" spans="1:8" ht="64.5" customHeight="1">
      <c r="A10" s="334"/>
      <c r="B10" s="334"/>
      <c r="C10" s="334"/>
      <c r="D10" s="334"/>
      <c r="E10" s="334"/>
      <c r="F10" s="334"/>
      <c r="G10" s="334"/>
    </row>
    <row r="11" spans="1:8" ht="15.75" customHeight="1">
      <c r="A11" s="324" t="s">
        <v>67</v>
      </c>
      <c r="B11" s="325" t="s">
        <v>71</v>
      </c>
      <c r="C11" s="325" t="s">
        <v>72</v>
      </c>
      <c r="D11" s="325" t="s">
        <v>512</v>
      </c>
      <c r="E11" s="333" t="s">
        <v>73</v>
      </c>
      <c r="F11" s="333" t="s">
        <v>668</v>
      </c>
      <c r="G11" s="333" t="s">
        <v>667</v>
      </c>
    </row>
    <row r="12" spans="1:8">
      <c r="A12" s="324"/>
      <c r="B12" s="325"/>
      <c r="C12" s="325"/>
      <c r="D12" s="325"/>
      <c r="E12" s="333"/>
      <c r="F12" s="333"/>
      <c r="G12" s="333"/>
    </row>
    <row r="13" spans="1:8">
      <c r="A13" s="197">
        <v>1</v>
      </c>
      <c r="B13" s="197">
        <v>2</v>
      </c>
      <c r="C13" s="197">
        <v>3</v>
      </c>
      <c r="D13" s="197">
        <v>4</v>
      </c>
      <c r="E13" s="245">
        <v>5</v>
      </c>
      <c r="F13" s="245">
        <v>6</v>
      </c>
      <c r="G13" s="245">
        <v>7</v>
      </c>
    </row>
    <row r="14" spans="1:8">
      <c r="A14" s="198" t="s">
        <v>74</v>
      </c>
      <c r="B14" s="199"/>
      <c r="C14" s="199"/>
      <c r="D14" s="199"/>
      <c r="E14" s="246">
        <f>E15+E30+E35+E48+E92+E137+E146+E151+E157+E182+E207+E217+E230+E254+E269+E278+E319</f>
        <v>37678</v>
      </c>
      <c r="F14" s="246">
        <f>F15+F30+F35+F48+F92+F137+F146+F151+F157+F182+F207+F217+F230+F254+F269+F278+F319</f>
        <v>36063.899999999994</v>
      </c>
      <c r="G14" s="246">
        <f>F14/E14*100</f>
        <v>95.716067731832894</v>
      </c>
    </row>
    <row r="15" spans="1:8" ht="63">
      <c r="A15" s="213" t="s">
        <v>222</v>
      </c>
      <c r="B15" s="199" t="s">
        <v>153</v>
      </c>
      <c r="C15" s="208"/>
      <c r="D15" s="208"/>
      <c r="E15" s="246">
        <f>E20+E25+E29</f>
        <v>128</v>
      </c>
      <c r="F15" s="246">
        <f>F20+F25+F29</f>
        <v>58.4</v>
      </c>
      <c r="G15" s="246">
        <f t="shared" ref="G15:G78" si="0">F15/E15*100</f>
        <v>45.625</v>
      </c>
    </row>
    <row r="16" spans="1:8" ht="78.75">
      <c r="A16" s="213" t="s">
        <v>513</v>
      </c>
      <c r="B16" s="208" t="s">
        <v>514</v>
      </c>
      <c r="C16" s="208"/>
      <c r="D16" s="208"/>
      <c r="E16" s="247">
        <f>E18</f>
        <v>35</v>
      </c>
      <c r="F16" s="247">
        <f>F18</f>
        <v>35</v>
      </c>
      <c r="G16" s="246">
        <f t="shared" si="0"/>
        <v>100</v>
      </c>
    </row>
    <row r="17" spans="1:7" ht="141.75">
      <c r="A17" s="206" t="s">
        <v>515</v>
      </c>
      <c r="B17" s="208" t="s">
        <v>155</v>
      </c>
      <c r="C17" s="208"/>
      <c r="D17" s="208"/>
      <c r="E17" s="247">
        <f t="shared" ref="E17:F19" si="1">E18</f>
        <v>35</v>
      </c>
      <c r="F17" s="247">
        <f t="shared" si="1"/>
        <v>35</v>
      </c>
      <c r="G17" s="246">
        <f t="shared" si="0"/>
        <v>100</v>
      </c>
    </row>
    <row r="18" spans="1:7" ht="141.75">
      <c r="A18" s="206" t="s">
        <v>156</v>
      </c>
      <c r="B18" s="208" t="s">
        <v>157</v>
      </c>
      <c r="C18" s="208"/>
      <c r="D18" s="208"/>
      <c r="E18" s="247">
        <f t="shared" si="1"/>
        <v>35</v>
      </c>
      <c r="F18" s="247">
        <f t="shared" si="1"/>
        <v>35</v>
      </c>
      <c r="G18" s="246">
        <f t="shared" si="0"/>
        <v>100</v>
      </c>
    </row>
    <row r="19" spans="1:7" ht="31.5">
      <c r="A19" s="209" t="s">
        <v>87</v>
      </c>
      <c r="B19" s="208" t="s">
        <v>157</v>
      </c>
      <c r="C19" s="208" t="s">
        <v>99</v>
      </c>
      <c r="D19" s="208"/>
      <c r="E19" s="247">
        <f t="shared" si="1"/>
        <v>35</v>
      </c>
      <c r="F19" s="247">
        <f t="shared" si="1"/>
        <v>35</v>
      </c>
      <c r="G19" s="246">
        <f t="shared" si="0"/>
        <v>100</v>
      </c>
    </row>
    <row r="20" spans="1:7">
      <c r="A20" s="209" t="s">
        <v>19</v>
      </c>
      <c r="B20" s="208" t="s">
        <v>157</v>
      </c>
      <c r="C20" s="208" t="s">
        <v>99</v>
      </c>
      <c r="D20" s="208" t="s">
        <v>20</v>
      </c>
      <c r="E20" s="247">
        <f>80-45</f>
        <v>35</v>
      </c>
      <c r="F20" s="247">
        <v>35</v>
      </c>
      <c r="G20" s="246">
        <f t="shared" si="0"/>
        <v>100</v>
      </c>
    </row>
    <row r="21" spans="1:7" ht="78.75">
      <c r="A21" s="221" t="s">
        <v>223</v>
      </c>
      <c r="B21" s="208" t="s">
        <v>224</v>
      </c>
      <c r="C21" s="208"/>
      <c r="D21" s="208"/>
      <c r="E21" s="247">
        <f>E25+E29</f>
        <v>93</v>
      </c>
      <c r="F21" s="247">
        <f>F25+F29</f>
        <v>23.4</v>
      </c>
      <c r="G21" s="246">
        <f t="shared" si="0"/>
        <v>25.161290322580644</v>
      </c>
    </row>
    <row r="22" spans="1:7" ht="157.5">
      <c r="A22" s="224" t="s">
        <v>225</v>
      </c>
      <c r="B22" s="208" t="s">
        <v>226</v>
      </c>
      <c r="C22" s="208"/>
      <c r="D22" s="208"/>
      <c r="E22" s="247">
        <f t="shared" ref="E22:F24" si="2">E23</f>
        <v>15</v>
      </c>
      <c r="F22" s="247">
        <f t="shared" si="2"/>
        <v>0</v>
      </c>
      <c r="G22" s="246">
        <f t="shared" si="0"/>
        <v>0</v>
      </c>
    </row>
    <row r="23" spans="1:7" ht="157.5">
      <c r="A23" s="206" t="s">
        <v>516</v>
      </c>
      <c r="B23" s="208" t="s">
        <v>228</v>
      </c>
      <c r="C23" s="208"/>
      <c r="D23" s="208"/>
      <c r="E23" s="247">
        <f t="shared" si="2"/>
        <v>15</v>
      </c>
      <c r="F23" s="247">
        <f t="shared" si="2"/>
        <v>0</v>
      </c>
      <c r="G23" s="246">
        <f t="shared" si="0"/>
        <v>0</v>
      </c>
    </row>
    <row r="24" spans="1:7" ht="31.5">
      <c r="A24" s="209" t="s">
        <v>87</v>
      </c>
      <c r="B24" s="208" t="s">
        <v>228</v>
      </c>
      <c r="C24" s="208" t="s">
        <v>99</v>
      </c>
      <c r="D24" s="208"/>
      <c r="E24" s="247">
        <f t="shared" si="2"/>
        <v>15</v>
      </c>
      <c r="F24" s="247">
        <f t="shared" si="2"/>
        <v>0</v>
      </c>
      <c r="G24" s="246">
        <f t="shared" si="0"/>
        <v>0</v>
      </c>
    </row>
    <row r="25" spans="1:7">
      <c r="A25" s="209" t="s">
        <v>35</v>
      </c>
      <c r="B25" s="208" t="s">
        <v>228</v>
      </c>
      <c r="C25" s="208" t="s">
        <v>99</v>
      </c>
      <c r="D25" s="208" t="s">
        <v>36</v>
      </c>
      <c r="E25" s="247">
        <f>150-50-85</f>
        <v>15</v>
      </c>
      <c r="F25" s="247">
        <v>0</v>
      </c>
      <c r="G25" s="246">
        <f t="shared" si="0"/>
        <v>0</v>
      </c>
    </row>
    <row r="26" spans="1:7" ht="157.5">
      <c r="A26" s="206" t="s">
        <v>229</v>
      </c>
      <c r="B26" s="208" t="s">
        <v>230</v>
      </c>
      <c r="C26" s="208"/>
      <c r="D26" s="208"/>
      <c r="E26" s="247">
        <f t="shared" ref="E26:F28" si="3">E27</f>
        <v>78</v>
      </c>
      <c r="F26" s="247">
        <f t="shared" si="3"/>
        <v>23.4</v>
      </c>
      <c r="G26" s="246">
        <f t="shared" si="0"/>
        <v>30</v>
      </c>
    </row>
    <row r="27" spans="1:7" ht="157.5">
      <c r="A27" s="206" t="s">
        <v>231</v>
      </c>
      <c r="B27" s="208" t="s">
        <v>232</v>
      </c>
      <c r="C27" s="208"/>
      <c r="D27" s="208"/>
      <c r="E27" s="247">
        <f t="shared" si="3"/>
        <v>78</v>
      </c>
      <c r="F27" s="247">
        <f t="shared" si="3"/>
        <v>23.4</v>
      </c>
      <c r="G27" s="246">
        <f t="shared" si="0"/>
        <v>30</v>
      </c>
    </row>
    <row r="28" spans="1:7" ht="31.5">
      <c r="A28" s="209" t="s">
        <v>87</v>
      </c>
      <c r="B28" s="208" t="s">
        <v>232</v>
      </c>
      <c r="C28" s="208" t="s">
        <v>99</v>
      </c>
      <c r="D28" s="208"/>
      <c r="E28" s="247">
        <f t="shared" si="3"/>
        <v>78</v>
      </c>
      <c r="F28" s="247">
        <f t="shared" si="3"/>
        <v>23.4</v>
      </c>
      <c r="G28" s="246">
        <f t="shared" si="0"/>
        <v>30</v>
      </c>
    </row>
    <row r="29" spans="1:7">
      <c r="A29" s="209" t="s">
        <v>35</v>
      </c>
      <c r="B29" s="208" t="s">
        <v>232</v>
      </c>
      <c r="C29" s="208" t="s">
        <v>99</v>
      </c>
      <c r="D29" s="208" t="s">
        <v>36</v>
      </c>
      <c r="E29" s="247">
        <f>100-20-2</f>
        <v>78</v>
      </c>
      <c r="F29" s="247">
        <v>23.4</v>
      </c>
      <c r="G29" s="246">
        <f t="shared" si="0"/>
        <v>30</v>
      </c>
    </row>
    <row r="30" spans="1:7" ht="31.5">
      <c r="A30" s="213" t="s">
        <v>572</v>
      </c>
      <c r="B30" s="199" t="s">
        <v>517</v>
      </c>
      <c r="C30" s="208"/>
      <c r="D30" s="208"/>
      <c r="E30" s="246">
        <f>E33</f>
        <v>9</v>
      </c>
      <c r="F30" s="246">
        <f>F33</f>
        <v>9</v>
      </c>
      <c r="G30" s="246">
        <f t="shared" si="0"/>
        <v>100</v>
      </c>
    </row>
    <row r="31" spans="1:7" ht="47.25">
      <c r="A31" s="214" t="s">
        <v>160</v>
      </c>
      <c r="B31" s="231" t="s">
        <v>161</v>
      </c>
      <c r="C31" s="208"/>
      <c r="D31" s="208"/>
      <c r="E31" s="247">
        <f t="shared" ref="E31:F33" si="4">E32</f>
        <v>9</v>
      </c>
      <c r="F31" s="247">
        <f t="shared" si="4"/>
        <v>9</v>
      </c>
      <c r="G31" s="246">
        <f t="shared" si="0"/>
        <v>100</v>
      </c>
    </row>
    <row r="32" spans="1:7" ht="47.25">
      <c r="A32" s="204" t="s">
        <v>162</v>
      </c>
      <c r="B32" s="231" t="s">
        <v>163</v>
      </c>
      <c r="C32" s="208"/>
      <c r="D32" s="208"/>
      <c r="E32" s="247">
        <f t="shared" si="4"/>
        <v>9</v>
      </c>
      <c r="F32" s="247">
        <f t="shared" si="4"/>
        <v>9</v>
      </c>
      <c r="G32" s="246">
        <f t="shared" si="0"/>
        <v>100</v>
      </c>
    </row>
    <row r="33" spans="1:7" ht="31.5">
      <c r="A33" s="206" t="s">
        <v>87</v>
      </c>
      <c r="B33" s="231" t="s">
        <v>163</v>
      </c>
      <c r="C33" s="208" t="s">
        <v>99</v>
      </c>
      <c r="D33" s="208"/>
      <c r="E33" s="247">
        <f t="shared" si="4"/>
        <v>9</v>
      </c>
      <c r="F33" s="247">
        <f t="shared" si="4"/>
        <v>9</v>
      </c>
      <c r="G33" s="246">
        <f t="shared" si="0"/>
        <v>100</v>
      </c>
    </row>
    <row r="34" spans="1:7">
      <c r="A34" s="209" t="s">
        <v>19</v>
      </c>
      <c r="B34" s="231" t="s">
        <v>163</v>
      </c>
      <c r="C34" s="208" t="s">
        <v>99</v>
      </c>
      <c r="D34" s="208" t="s">
        <v>20</v>
      </c>
      <c r="E34" s="247">
        <f>2+7</f>
        <v>9</v>
      </c>
      <c r="F34" s="247">
        <v>9</v>
      </c>
      <c r="G34" s="246">
        <f t="shared" si="0"/>
        <v>100</v>
      </c>
    </row>
    <row r="35" spans="1:7" ht="31.5">
      <c r="A35" s="213" t="s">
        <v>130</v>
      </c>
      <c r="B35" s="199" t="s">
        <v>131</v>
      </c>
      <c r="C35" s="208"/>
      <c r="D35" s="208"/>
      <c r="E35" s="246">
        <f>E36</f>
        <v>70.699999999999989</v>
      </c>
      <c r="F35" s="246">
        <f>F36</f>
        <v>70.7</v>
      </c>
      <c r="G35" s="246">
        <f t="shared" si="0"/>
        <v>100.00000000000003</v>
      </c>
    </row>
    <row r="36" spans="1:7" ht="78.75">
      <c r="A36" s="221" t="s">
        <v>573</v>
      </c>
      <c r="B36" s="199" t="s">
        <v>133</v>
      </c>
      <c r="C36" s="199"/>
      <c r="D36" s="208"/>
      <c r="E36" s="246">
        <f>E39+E46+E43</f>
        <v>70.699999999999989</v>
      </c>
      <c r="F36" s="246">
        <f>F39+F46+F43</f>
        <v>70.7</v>
      </c>
      <c r="G36" s="246">
        <f t="shared" si="0"/>
        <v>100.00000000000003</v>
      </c>
    </row>
    <row r="37" spans="1:7" ht="31.5">
      <c r="A37" s="223" t="s">
        <v>481</v>
      </c>
      <c r="B37" s="208" t="s">
        <v>135</v>
      </c>
      <c r="C37" s="208"/>
      <c r="D37" s="208"/>
      <c r="E37" s="247">
        <f>E38+E43</f>
        <v>51.699999999999996</v>
      </c>
      <c r="F37" s="247">
        <f>F38+F43</f>
        <v>51.7</v>
      </c>
      <c r="G37" s="246">
        <f t="shared" si="0"/>
        <v>100.00000000000003</v>
      </c>
    </row>
    <row r="38" spans="1:7" ht="31.5">
      <c r="A38" s="223" t="s">
        <v>548</v>
      </c>
      <c r="B38" s="208" t="s">
        <v>477</v>
      </c>
      <c r="C38" s="208"/>
      <c r="D38" s="208"/>
      <c r="E38" s="247">
        <f>E39</f>
        <v>31.699999999999996</v>
      </c>
      <c r="F38" s="247">
        <f>F39</f>
        <v>31.7</v>
      </c>
      <c r="G38" s="246">
        <f t="shared" si="0"/>
        <v>100.00000000000003</v>
      </c>
    </row>
    <row r="39" spans="1:7" ht="31.5">
      <c r="A39" s="209" t="s">
        <v>87</v>
      </c>
      <c r="B39" s="208" t="s">
        <v>477</v>
      </c>
      <c r="C39" s="208" t="s">
        <v>99</v>
      </c>
      <c r="D39" s="208"/>
      <c r="E39" s="247">
        <f>E40</f>
        <v>31.699999999999996</v>
      </c>
      <c r="F39" s="247">
        <f>F40</f>
        <v>31.7</v>
      </c>
      <c r="G39" s="246">
        <f t="shared" si="0"/>
        <v>100.00000000000003</v>
      </c>
    </row>
    <row r="40" spans="1:7" ht="31.5">
      <c r="A40" s="209" t="s">
        <v>547</v>
      </c>
      <c r="B40" s="208" t="s">
        <v>477</v>
      </c>
      <c r="C40" s="208" t="s">
        <v>99</v>
      </c>
      <c r="D40" s="208" t="s">
        <v>28</v>
      </c>
      <c r="E40" s="247">
        <f>52.8-6.1-15</f>
        <v>31.699999999999996</v>
      </c>
      <c r="F40" s="247">
        <v>31.7</v>
      </c>
      <c r="G40" s="246">
        <f t="shared" si="0"/>
        <v>100.00000000000003</v>
      </c>
    </row>
    <row r="41" spans="1:7" ht="47.25">
      <c r="A41" s="209" t="s">
        <v>627</v>
      </c>
      <c r="B41" s="208" t="s">
        <v>628</v>
      </c>
      <c r="C41" s="208"/>
      <c r="D41" s="208"/>
      <c r="E41" s="247">
        <f>E42</f>
        <v>20</v>
      </c>
      <c r="F41" s="247">
        <f>F42</f>
        <v>20</v>
      </c>
      <c r="G41" s="246">
        <f t="shared" si="0"/>
        <v>100</v>
      </c>
    </row>
    <row r="42" spans="1:7" ht="31.5">
      <c r="A42" s="209" t="s">
        <v>87</v>
      </c>
      <c r="B42" s="208" t="s">
        <v>628</v>
      </c>
      <c r="C42" s="208" t="s">
        <v>99</v>
      </c>
      <c r="D42" s="208"/>
      <c r="E42" s="247">
        <f>E43</f>
        <v>20</v>
      </c>
      <c r="F42" s="247">
        <f>F43</f>
        <v>20</v>
      </c>
      <c r="G42" s="246">
        <f t="shared" si="0"/>
        <v>100</v>
      </c>
    </row>
    <row r="43" spans="1:7" ht="31.5">
      <c r="A43" s="209" t="s">
        <v>547</v>
      </c>
      <c r="B43" s="208" t="s">
        <v>628</v>
      </c>
      <c r="C43" s="208" t="s">
        <v>99</v>
      </c>
      <c r="D43" s="208" t="s">
        <v>28</v>
      </c>
      <c r="E43" s="247">
        <v>20</v>
      </c>
      <c r="F43" s="247">
        <v>20</v>
      </c>
      <c r="G43" s="246">
        <f t="shared" si="0"/>
        <v>100</v>
      </c>
    </row>
    <row r="44" spans="1:7" ht="31.5">
      <c r="A44" s="223" t="s">
        <v>177</v>
      </c>
      <c r="B44" s="208" t="s">
        <v>479</v>
      </c>
      <c r="C44" s="208"/>
      <c r="D44" s="208"/>
      <c r="E44" s="247">
        <f>E46</f>
        <v>19</v>
      </c>
      <c r="F44" s="247">
        <f>F46</f>
        <v>19</v>
      </c>
      <c r="G44" s="246">
        <f t="shared" si="0"/>
        <v>100</v>
      </c>
    </row>
    <row r="45" spans="1:7" ht="31.5">
      <c r="A45" s="223" t="s">
        <v>178</v>
      </c>
      <c r="B45" s="208" t="s">
        <v>480</v>
      </c>
      <c r="C45" s="208"/>
      <c r="D45" s="208"/>
      <c r="E45" s="247">
        <f>E46</f>
        <v>19</v>
      </c>
      <c r="F45" s="247">
        <f>F46</f>
        <v>19</v>
      </c>
      <c r="G45" s="246">
        <f t="shared" si="0"/>
        <v>100</v>
      </c>
    </row>
    <row r="46" spans="1:7" ht="31.5">
      <c r="A46" s="209" t="s">
        <v>87</v>
      </c>
      <c r="B46" s="208" t="s">
        <v>480</v>
      </c>
      <c r="C46" s="208" t="s">
        <v>99</v>
      </c>
      <c r="D46" s="208"/>
      <c r="E46" s="247">
        <f>E47</f>
        <v>19</v>
      </c>
      <c r="F46" s="247">
        <f>F47</f>
        <v>19</v>
      </c>
      <c r="G46" s="246">
        <f t="shared" si="0"/>
        <v>100</v>
      </c>
    </row>
    <row r="47" spans="1:7">
      <c r="A47" s="209" t="s">
        <v>29</v>
      </c>
      <c r="B47" s="208" t="s">
        <v>480</v>
      </c>
      <c r="C47" s="208" t="s">
        <v>99</v>
      </c>
      <c r="D47" s="208" t="s">
        <v>30</v>
      </c>
      <c r="E47" s="247">
        <f>155-136</f>
        <v>19</v>
      </c>
      <c r="F47" s="247">
        <v>19</v>
      </c>
      <c r="G47" s="246">
        <f t="shared" si="0"/>
        <v>100</v>
      </c>
    </row>
    <row r="48" spans="1:7" ht="78.75">
      <c r="A48" s="200" t="s">
        <v>518</v>
      </c>
      <c r="B48" s="199" t="s">
        <v>519</v>
      </c>
      <c r="C48" s="208"/>
      <c r="D48" s="208"/>
      <c r="E48" s="246">
        <f>E49+E66+E78+E83</f>
        <v>1461.7</v>
      </c>
      <c r="F48" s="246">
        <f>F49+F66+F78+F83</f>
        <v>1346.2000000000003</v>
      </c>
      <c r="G48" s="246">
        <f t="shared" si="0"/>
        <v>92.098241773277707</v>
      </c>
    </row>
    <row r="49" spans="1:7" ht="31.5">
      <c r="A49" s="221" t="s">
        <v>183</v>
      </c>
      <c r="B49" s="199" t="s">
        <v>184</v>
      </c>
      <c r="C49" s="199"/>
      <c r="D49" s="199"/>
      <c r="E49" s="246">
        <f>E50</f>
        <v>708.7</v>
      </c>
      <c r="F49" s="246">
        <f>F50</f>
        <v>636.29999999999995</v>
      </c>
      <c r="G49" s="246">
        <f t="shared" si="0"/>
        <v>89.78411175391561</v>
      </c>
    </row>
    <row r="50" spans="1:7" ht="47.25">
      <c r="A50" s="224" t="s">
        <v>185</v>
      </c>
      <c r="B50" s="208" t="s">
        <v>186</v>
      </c>
      <c r="C50" s="208"/>
      <c r="D50" s="208"/>
      <c r="E50" s="247">
        <f>E51+E65</f>
        <v>708.7</v>
      </c>
      <c r="F50" s="247">
        <f>F51+F65</f>
        <v>636.29999999999995</v>
      </c>
      <c r="G50" s="246">
        <f t="shared" si="0"/>
        <v>89.78411175391561</v>
      </c>
    </row>
    <row r="51" spans="1:7" ht="31.5">
      <c r="A51" s="224" t="s">
        <v>187</v>
      </c>
      <c r="B51" s="208" t="s">
        <v>188</v>
      </c>
      <c r="C51" s="208"/>
      <c r="D51" s="208"/>
      <c r="E51" s="247">
        <f>E52</f>
        <v>508.7</v>
      </c>
      <c r="F51" s="247">
        <f>F52</f>
        <v>463.5</v>
      </c>
      <c r="G51" s="246">
        <f t="shared" si="0"/>
        <v>91.114605858069581</v>
      </c>
    </row>
    <row r="52" spans="1:7" ht="31.5">
      <c r="A52" s="209" t="s">
        <v>87</v>
      </c>
      <c r="B52" s="208" t="s">
        <v>188</v>
      </c>
      <c r="C52" s="208" t="s">
        <v>99</v>
      </c>
      <c r="D52" s="208"/>
      <c r="E52" s="247">
        <f>E53</f>
        <v>508.7</v>
      </c>
      <c r="F52" s="247">
        <f>F53</f>
        <v>463.5</v>
      </c>
      <c r="G52" s="246">
        <f t="shared" si="0"/>
        <v>91.114605858069581</v>
      </c>
    </row>
    <row r="53" spans="1:7">
      <c r="A53" s="209" t="s">
        <v>180</v>
      </c>
      <c r="B53" s="208" t="s">
        <v>188</v>
      </c>
      <c r="C53" s="208" t="s">
        <v>99</v>
      </c>
      <c r="D53" s="208" t="s">
        <v>34</v>
      </c>
      <c r="E53" s="247">
        <f>266.4+145+238-140.7</f>
        <v>508.7</v>
      </c>
      <c r="F53" s="247">
        <v>463.5</v>
      </c>
      <c r="G53" s="246">
        <f t="shared" si="0"/>
        <v>91.114605858069581</v>
      </c>
    </row>
    <row r="54" spans="1:7" ht="47.25" hidden="1">
      <c r="A54" s="221" t="s">
        <v>189</v>
      </c>
      <c r="B54" s="199" t="s">
        <v>190</v>
      </c>
      <c r="C54" s="208"/>
      <c r="D54" s="208"/>
      <c r="E54" s="246">
        <v>0</v>
      </c>
      <c r="F54" s="149"/>
      <c r="G54" s="246" t="e">
        <f t="shared" si="0"/>
        <v>#DIV/0!</v>
      </c>
    </row>
    <row r="55" spans="1:7" ht="47.25" hidden="1">
      <c r="A55" s="224" t="s">
        <v>191</v>
      </c>
      <c r="B55" s="208" t="s">
        <v>192</v>
      </c>
      <c r="C55" s="208"/>
      <c r="D55" s="208"/>
      <c r="E55" s="247">
        <f>E56</f>
        <v>0</v>
      </c>
      <c r="F55" s="149"/>
      <c r="G55" s="246" t="e">
        <f t="shared" si="0"/>
        <v>#DIV/0!</v>
      </c>
    </row>
    <row r="56" spans="1:7" ht="47.25" hidden="1">
      <c r="A56" s="224" t="s">
        <v>193</v>
      </c>
      <c r="B56" s="208" t="s">
        <v>194</v>
      </c>
      <c r="C56" s="208"/>
      <c r="D56" s="208"/>
      <c r="E56" s="247">
        <f>E57</f>
        <v>0</v>
      </c>
      <c r="F56" s="149"/>
      <c r="G56" s="246" t="e">
        <f t="shared" si="0"/>
        <v>#DIV/0!</v>
      </c>
    </row>
    <row r="57" spans="1:7" ht="31.5" hidden="1">
      <c r="A57" s="209" t="s">
        <v>87</v>
      </c>
      <c r="B57" s="208" t="s">
        <v>194</v>
      </c>
      <c r="C57" s="208" t="s">
        <v>99</v>
      </c>
      <c r="D57" s="208"/>
      <c r="E57" s="247">
        <f>E58</f>
        <v>0</v>
      </c>
      <c r="F57" s="149"/>
      <c r="G57" s="246" t="e">
        <f t="shared" si="0"/>
        <v>#DIV/0!</v>
      </c>
    </row>
    <row r="58" spans="1:7" hidden="1">
      <c r="A58" s="209" t="s">
        <v>180</v>
      </c>
      <c r="B58" s="208" t="s">
        <v>194</v>
      </c>
      <c r="C58" s="208" t="s">
        <v>99</v>
      </c>
      <c r="D58" s="208" t="s">
        <v>34</v>
      </c>
      <c r="E58" s="247">
        <v>0</v>
      </c>
      <c r="F58" s="149"/>
      <c r="G58" s="246" t="e">
        <f t="shared" si="0"/>
        <v>#DIV/0!</v>
      </c>
    </row>
    <row r="59" spans="1:7" ht="31.5" hidden="1">
      <c r="A59" s="209" t="s">
        <v>195</v>
      </c>
      <c r="B59" s="208" t="s">
        <v>520</v>
      </c>
      <c r="C59" s="208"/>
      <c r="D59" s="208"/>
      <c r="E59" s="247">
        <v>0</v>
      </c>
      <c r="F59" s="149"/>
      <c r="G59" s="246" t="e">
        <f t="shared" si="0"/>
        <v>#DIV/0!</v>
      </c>
    </row>
    <row r="60" spans="1:7" ht="31.5" hidden="1">
      <c r="A60" s="224" t="s">
        <v>197</v>
      </c>
      <c r="B60" s="208" t="s">
        <v>196</v>
      </c>
      <c r="C60" s="208"/>
      <c r="D60" s="208"/>
      <c r="E60" s="248">
        <v>0</v>
      </c>
      <c r="F60" s="149"/>
      <c r="G60" s="246" t="e">
        <f t="shared" si="0"/>
        <v>#DIV/0!</v>
      </c>
    </row>
    <row r="61" spans="1:7" ht="31.5" hidden="1">
      <c r="A61" s="209" t="s">
        <v>87</v>
      </c>
      <c r="B61" s="208" t="s">
        <v>196</v>
      </c>
      <c r="C61" s="208" t="s">
        <v>99</v>
      </c>
      <c r="D61" s="208"/>
      <c r="E61" s="248">
        <v>0</v>
      </c>
      <c r="F61" s="149"/>
      <c r="G61" s="246" t="e">
        <f t="shared" si="0"/>
        <v>#DIV/0!</v>
      </c>
    </row>
    <row r="62" spans="1:7" hidden="1">
      <c r="A62" s="209" t="s">
        <v>180</v>
      </c>
      <c r="B62" s="208" t="s">
        <v>196</v>
      </c>
      <c r="C62" s="208" t="s">
        <v>99</v>
      </c>
      <c r="D62" s="208" t="s">
        <v>34</v>
      </c>
      <c r="E62" s="248">
        <v>0</v>
      </c>
      <c r="F62" s="149"/>
      <c r="G62" s="246" t="e">
        <f t="shared" si="0"/>
        <v>#DIV/0!</v>
      </c>
    </row>
    <row r="63" spans="1:7" ht="31.5">
      <c r="A63" s="206" t="s">
        <v>586</v>
      </c>
      <c r="B63" s="208" t="s">
        <v>603</v>
      </c>
      <c r="C63" s="208"/>
      <c r="D63" s="208"/>
      <c r="E63" s="248">
        <f>E64</f>
        <v>200</v>
      </c>
      <c r="F63" s="248">
        <f>F64</f>
        <v>172.8</v>
      </c>
      <c r="G63" s="246">
        <f t="shared" si="0"/>
        <v>86.4</v>
      </c>
    </row>
    <row r="64" spans="1:7" ht="31.5">
      <c r="A64" s="206" t="s">
        <v>87</v>
      </c>
      <c r="B64" s="208" t="s">
        <v>603</v>
      </c>
      <c r="C64" s="208" t="s">
        <v>99</v>
      </c>
      <c r="D64" s="208"/>
      <c r="E64" s="248">
        <f>E65</f>
        <v>200</v>
      </c>
      <c r="F64" s="248">
        <f>F65</f>
        <v>172.8</v>
      </c>
      <c r="G64" s="246">
        <f t="shared" si="0"/>
        <v>86.4</v>
      </c>
    </row>
    <row r="65" spans="1:7">
      <c r="A65" s="209" t="s">
        <v>180</v>
      </c>
      <c r="B65" s="208" t="s">
        <v>603</v>
      </c>
      <c r="C65" s="208" t="s">
        <v>99</v>
      </c>
      <c r="D65" s="208" t="s">
        <v>34</v>
      </c>
      <c r="E65" s="248">
        <v>200</v>
      </c>
      <c r="F65" s="248">
        <v>172.8</v>
      </c>
      <c r="G65" s="246">
        <f t="shared" si="0"/>
        <v>86.4</v>
      </c>
    </row>
    <row r="66" spans="1:7" ht="31.5">
      <c r="A66" s="200" t="s">
        <v>198</v>
      </c>
      <c r="B66" s="199" t="s">
        <v>190</v>
      </c>
      <c r="C66" s="208"/>
      <c r="D66" s="208"/>
      <c r="E66" s="249">
        <f>E74+E77</f>
        <v>656.40000000000009</v>
      </c>
      <c r="F66" s="249">
        <f>F74+F77</f>
        <v>623.1</v>
      </c>
      <c r="G66" s="246">
        <f t="shared" si="0"/>
        <v>94.926873857404019</v>
      </c>
    </row>
    <row r="67" spans="1:7" ht="31.5" hidden="1">
      <c r="A67" s="209" t="s">
        <v>199</v>
      </c>
      <c r="B67" s="208" t="s">
        <v>207</v>
      </c>
      <c r="C67" s="208"/>
      <c r="D67" s="208"/>
      <c r="E67" s="248">
        <f>E68</f>
        <v>0</v>
      </c>
      <c r="F67" s="248"/>
      <c r="G67" s="246" t="e">
        <f t="shared" si="0"/>
        <v>#DIV/0!</v>
      </c>
    </row>
    <row r="68" spans="1:7" hidden="1">
      <c r="A68" s="209" t="s">
        <v>200</v>
      </c>
      <c r="B68" s="208" t="s">
        <v>521</v>
      </c>
      <c r="C68" s="208"/>
      <c r="D68" s="208"/>
      <c r="E68" s="248">
        <f>E69</f>
        <v>0</v>
      </c>
      <c r="F68" s="248"/>
      <c r="G68" s="246" t="e">
        <f t="shared" si="0"/>
        <v>#DIV/0!</v>
      </c>
    </row>
    <row r="69" spans="1:7" ht="31.5" hidden="1">
      <c r="A69" s="209" t="s">
        <v>87</v>
      </c>
      <c r="B69" s="208" t="s">
        <v>521</v>
      </c>
      <c r="C69" s="208" t="s">
        <v>99</v>
      </c>
      <c r="D69" s="208"/>
      <c r="E69" s="248">
        <f>E70</f>
        <v>0</v>
      </c>
      <c r="F69" s="248"/>
      <c r="G69" s="246" t="e">
        <f t="shared" si="0"/>
        <v>#DIV/0!</v>
      </c>
    </row>
    <row r="70" spans="1:7" hidden="1">
      <c r="A70" s="209" t="s">
        <v>180</v>
      </c>
      <c r="B70" s="208" t="s">
        <v>521</v>
      </c>
      <c r="C70" s="208" t="s">
        <v>99</v>
      </c>
      <c r="D70" s="208" t="s">
        <v>34</v>
      </c>
      <c r="E70" s="248">
        <v>0</v>
      </c>
      <c r="F70" s="248"/>
      <c r="G70" s="246" t="e">
        <f t="shared" si="0"/>
        <v>#DIV/0!</v>
      </c>
    </row>
    <row r="71" spans="1:7" ht="31.5">
      <c r="A71" s="214" t="s">
        <v>202</v>
      </c>
      <c r="B71" s="208" t="s">
        <v>192</v>
      </c>
      <c r="C71" s="208"/>
      <c r="D71" s="208"/>
      <c r="E71" s="248">
        <f t="shared" ref="E71:F73" si="5">E72</f>
        <v>54.7</v>
      </c>
      <c r="F71" s="248">
        <f t="shared" si="5"/>
        <v>54.7</v>
      </c>
      <c r="G71" s="246">
        <f t="shared" si="0"/>
        <v>100</v>
      </c>
    </row>
    <row r="72" spans="1:7" ht="78.75">
      <c r="A72" s="206" t="s">
        <v>616</v>
      </c>
      <c r="B72" s="208" t="s">
        <v>203</v>
      </c>
      <c r="C72" s="208"/>
      <c r="D72" s="208"/>
      <c r="E72" s="248">
        <f t="shared" si="5"/>
        <v>54.7</v>
      </c>
      <c r="F72" s="248">
        <f t="shared" si="5"/>
        <v>54.7</v>
      </c>
      <c r="G72" s="246">
        <f t="shared" si="0"/>
        <v>100</v>
      </c>
    </row>
    <row r="73" spans="1:7" ht="31.5">
      <c r="A73" s="206" t="s">
        <v>87</v>
      </c>
      <c r="B73" s="208" t="s">
        <v>203</v>
      </c>
      <c r="C73" s="208" t="s">
        <v>99</v>
      </c>
      <c r="D73" s="208"/>
      <c r="E73" s="248">
        <f t="shared" si="5"/>
        <v>54.7</v>
      </c>
      <c r="F73" s="248">
        <f t="shared" si="5"/>
        <v>54.7</v>
      </c>
      <c r="G73" s="246">
        <f t="shared" si="0"/>
        <v>100</v>
      </c>
    </row>
    <row r="74" spans="1:7">
      <c r="A74" s="217" t="s">
        <v>180</v>
      </c>
      <c r="B74" s="208" t="s">
        <v>550</v>
      </c>
      <c r="C74" s="208" t="s">
        <v>99</v>
      </c>
      <c r="D74" s="208" t="s">
        <v>34</v>
      </c>
      <c r="E74" s="248">
        <f>64-9.3</f>
        <v>54.7</v>
      </c>
      <c r="F74" s="248">
        <v>54.7</v>
      </c>
      <c r="G74" s="246">
        <f t="shared" si="0"/>
        <v>100</v>
      </c>
    </row>
    <row r="75" spans="1:7" ht="31.5">
      <c r="A75" s="214" t="s">
        <v>202</v>
      </c>
      <c r="B75" s="208" t="s">
        <v>192</v>
      </c>
      <c r="C75" s="208"/>
      <c r="D75" s="208"/>
      <c r="E75" s="248">
        <f>E77</f>
        <v>601.70000000000005</v>
      </c>
      <c r="F75" s="248">
        <f>F77</f>
        <v>568.4</v>
      </c>
      <c r="G75" s="246">
        <f t="shared" si="0"/>
        <v>94.465680571713477</v>
      </c>
    </row>
    <row r="76" spans="1:7" ht="62.25" customHeight="1">
      <c r="A76" s="214" t="s">
        <v>616</v>
      </c>
      <c r="B76" s="208" t="s">
        <v>203</v>
      </c>
      <c r="C76" s="208" t="s">
        <v>99</v>
      </c>
      <c r="D76" s="208"/>
      <c r="E76" s="248">
        <f>E77</f>
        <v>601.70000000000005</v>
      </c>
      <c r="F76" s="248">
        <f>F77</f>
        <v>568.4</v>
      </c>
      <c r="G76" s="246">
        <f t="shared" si="0"/>
        <v>94.465680571713477</v>
      </c>
    </row>
    <row r="77" spans="1:7">
      <c r="A77" s="217" t="s">
        <v>180</v>
      </c>
      <c r="B77" s="208" t="s">
        <v>203</v>
      </c>
      <c r="C77" s="208" t="s">
        <v>99</v>
      </c>
      <c r="D77" s="208" t="s">
        <v>34</v>
      </c>
      <c r="E77" s="248">
        <v>601.70000000000005</v>
      </c>
      <c r="F77" s="248">
        <v>568.4</v>
      </c>
      <c r="G77" s="246">
        <f t="shared" si="0"/>
        <v>94.465680571713477</v>
      </c>
    </row>
    <row r="78" spans="1:7" ht="31.5">
      <c r="A78" s="200" t="s">
        <v>204</v>
      </c>
      <c r="B78" s="199" t="s">
        <v>205</v>
      </c>
      <c r="C78" s="208"/>
      <c r="D78" s="208"/>
      <c r="E78" s="249">
        <f t="shared" ref="E78:F81" si="6">E79</f>
        <v>59.399999999999977</v>
      </c>
      <c r="F78" s="249">
        <f t="shared" si="6"/>
        <v>59.4</v>
      </c>
      <c r="G78" s="246">
        <f t="shared" si="0"/>
        <v>100.00000000000004</v>
      </c>
    </row>
    <row r="79" spans="1:7" ht="47.25">
      <c r="A79" s="214" t="s">
        <v>206</v>
      </c>
      <c r="B79" s="208" t="s">
        <v>207</v>
      </c>
      <c r="C79" s="208"/>
      <c r="D79" s="208"/>
      <c r="E79" s="248">
        <f t="shared" si="6"/>
        <v>59.399999999999977</v>
      </c>
      <c r="F79" s="248">
        <f t="shared" si="6"/>
        <v>59.4</v>
      </c>
      <c r="G79" s="246">
        <f t="shared" ref="G79:G136" si="7">F79/E79*100</f>
        <v>100.00000000000004</v>
      </c>
    </row>
    <row r="80" spans="1:7" ht="31.5">
      <c r="A80" s="214" t="s">
        <v>208</v>
      </c>
      <c r="B80" s="208" t="s">
        <v>209</v>
      </c>
      <c r="C80" s="208"/>
      <c r="D80" s="208"/>
      <c r="E80" s="248">
        <f t="shared" si="6"/>
        <v>59.399999999999977</v>
      </c>
      <c r="F80" s="248">
        <f t="shared" si="6"/>
        <v>59.4</v>
      </c>
      <c r="G80" s="246">
        <f t="shared" si="7"/>
        <v>100.00000000000004</v>
      </c>
    </row>
    <row r="81" spans="1:7" ht="31.5">
      <c r="A81" s="206" t="s">
        <v>87</v>
      </c>
      <c r="B81" s="208" t="s">
        <v>209</v>
      </c>
      <c r="C81" s="208" t="s">
        <v>99</v>
      </c>
      <c r="D81" s="208"/>
      <c r="E81" s="248">
        <f t="shared" si="6"/>
        <v>59.399999999999977</v>
      </c>
      <c r="F81" s="248">
        <f t="shared" si="6"/>
        <v>59.4</v>
      </c>
      <c r="G81" s="246">
        <f t="shared" si="7"/>
        <v>100.00000000000004</v>
      </c>
    </row>
    <row r="82" spans="1:7">
      <c r="A82" s="217" t="s">
        <v>180</v>
      </c>
      <c r="B82" s="208" t="s">
        <v>209</v>
      </c>
      <c r="C82" s="208" t="s">
        <v>99</v>
      </c>
      <c r="D82" s="208" t="s">
        <v>34</v>
      </c>
      <c r="E82" s="248">
        <f>400-340.6</f>
        <v>59.399999999999977</v>
      </c>
      <c r="F82" s="248">
        <v>59.4</v>
      </c>
      <c r="G82" s="246">
        <f t="shared" si="7"/>
        <v>100.00000000000004</v>
      </c>
    </row>
    <row r="83" spans="1:7" ht="47.25">
      <c r="A83" s="221" t="s">
        <v>189</v>
      </c>
      <c r="B83" s="208" t="s">
        <v>442</v>
      </c>
      <c r="C83" s="208"/>
      <c r="D83" s="208"/>
      <c r="E83" s="248">
        <f>E87+E91</f>
        <v>37.200000000000003</v>
      </c>
      <c r="F83" s="248">
        <f>F87+F91</f>
        <v>27.4</v>
      </c>
      <c r="G83" s="246">
        <f t="shared" si="7"/>
        <v>73.65591397849461</v>
      </c>
    </row>
    <row r="84" spans="1:7" ht="47.25">
      <c r="A84" s="214" t="s">
        <v>191</v>
      </c>
      <c r="B84" s="208" t="s">
        <v>443</v>
      </c>
      <c r="C84" s="208"/>
      <c r="D84" s="208"/>
      <c r="E84" s="248">
        <f t="shared" ref="E84:F86" si="8">E85</f>
        <v>37.200000000000003</v>
      </c>
      <c r="F84" s="248">
        <f t="shared" si="8"/>
        <v>27.4</v>
      </c>
      <c r="G84" s="246">
        <f t="shared" si="7"/>
        <v>73.65591397849461</v>
      </c>
    </row>
    <row r="85" spans="1:7" ht="47.25">
      <c r="A85" s="214" t="s">
        <v>193</v>
      </c>
      <c r="B85" s="208" t="s">
        <v>444</v>
      </c>
      <c r="C85" s="208"/>
      <c r="D85" s="208"/>
      <c r="E85" s="248">
        <f t="shared" si="8"/>
        <v>37.200000000000003</v>
      </c>
      <c r="F85" s="248">
        <f t="shared" si="8"/>
        <v>27.4</v>
      </c>
      <c r="G85" s="246">
        <f t="shared" si="7"/>
        <v>73.65591397849461</v>
      </c>
    </row>
    <row r="86" spans="1:7" ht="31.5">
      <c r="A86" s="206" t="s">
        <v>87</v>
      </c>
      <c r="B86" s="208" t="s">
        <v>444</v>
      </c>
      <c r="C86" s="208" t="s">
        <v>99</v>
      </c>
      <c r="D86" s="208"/>
      <c r="E86" s="248">
        <f t="shared" si="8"/>
        <v>37.200000000000003</v>
      </c>
      <c r="F86" s="248">
        <f t="shared" si="8"/>
        <v>27.4</v>
      </c>
      <c r="G86" s="246">
        <f t="shared" si="7"/>
        <v>73.65591397849461</v>
      </c>
    </row>
    <row r="87" spans="1:7">
      <c r="A87" s="217" t="s">
        <v>180</v>
      </c>
      <c r="B87" s="208" t="s">
        <v>444</v>
      </c>
      <c r="C87" s="208" t="s">
        <v>99</v>
      </c>
      <c r="D87" s="208" t="s">
        <v>34</v>
      </c>
      <c r="E87" s="248">
        <f>100-52.6-10.2</f>
        <v>37.200000000000003</v>
      </c>
      <c r="F87" s="248">
        <v>27.4</v>
      </c>
      <c r="G87" s="246">
        <f t="shared" si="7"/>
        <v>73.65591397849461</v>
      </c>
    </row>
    <row r="88" spans="1:7" ht="31.5">
      <c r="A88" s="214" t="s">
        <v>195</v>
      </c>
      <c r="B88" s="208" t="s">
        <v>446</v>
      </c>
      <c r="C88" s="208"/>
      <c r="D88" s="208"/>
      <c r="E88" s="248">
        <f t="shared" ref="E88:F90" si="9">E89</f>
        <v>0</v>
      </c>
      <c r="F88" s="248">
        <f t="shared" si="9"/>
        <v>0</v>
      </c>
      <c r="G88" s="246">
        <v>0</v>
      </c>
    </row>
    <row r="89" spans="1:7" ht="37.5" customHeight="1">
      <c r="A89" s="214" t="s">
        <v>197</v>
      </c>
      <c r="B89" s="208" t="s">
        <v>445</v>
      </c>
      <c r="C89" s="208"/>
      <c r="D89" s="208"/>
      <c r="E89" s="248">
        <f t="shared" si="9"/>
        <v>0</v>
      </c>
      <c r="F89" s="248">
        <f t="shared" si="9"/>
        <v>0</v>
      </c>
      <c r="G89" s="246">
        <v>0</v>
      </c>
    </row>
    <row r="90" spans="1:7" ht="31.5">
      <c r="A90" s="206" t="s">
        <v>87</v>
      </c>
      <c r="B90" s="208" t="s">
        <v>551</v>
      </c>
      <c r="C90" s="208" t="s">
        <v>99</v>
      </c>
      <c r="D90" s="208"/>
      <c r="E90" s="248">
        <f t="shared" si="9"/>
        <v>0</v>
      </c>
      <c r="F90" s="248">
        <f t="shared" si="9"/>
        <v>0</v>
      </c>
      <c r="G90" s="246">
        <v>0</v>
      </c>
    </row>
    <row r="91" spans="1:7">
      <c r="A91" s="217" t="s">
        <v>180</v>
      </c>
      <c r="B91" s="208" t="s">
        <v>551</v>
      </c>
      <c r="C91" s="208" t="s">
        <v>99</v>
      </c>
      <c r="D91" s="208" t="s">
        <v>34</v>
      </c>
      <c r="E91" s="248">
        <f>300-300</f>
        <v>0</v>
      </c>
      <c r="F91" s="248">
        <v>0</v>
      </c>
      <c r="G91" s="246">
        <v>0</v>
      </c>
    </row>
    <row r="92" spans="1:7" ht="63">
      <c r="A92" s="200" t="s">
        <v>522</v>
      </c>
      <c r="B92" s="199" t="s">
        <v>248</v>
      </c>
      <c r="C92" s="208"/>
      <c r="D92" s="208"/>
      <c r="E92" s="249">
        <f>E93+E102+E111+E132+E123</f>
        <v>200</v>
      </c>
      <c r="F92" s="249">
        <f>F93+F102+F111+F132+F123</f>
        <v>200</v>
      </c>
      <c r="G92" s="246">
        <f t="shared" si="7"/>
        <v>100</v>
      </c>
    </row>
    <row r="93" spans="1:7" hidden="1">
      <c r="A93" s="215" t="s">
        <v>523</v>
      </c>
      <c r="B93" s="199" t="s">
        <v>253</v>
      </c>
      <c r="C93" s="208"/>
      <c r="D93" s="208"/>
      <c r="E93" s="249">
        <f>E96+E100</f>
        <v>0</v>
      </c>
      <c r="F93" s="247"/>
      <c r="G93" s="246" t="e">
        <f t="shared" si="7"/>
        <v>#DIV/0!</v>
      </c>
    </row>
    <row r="94" spans="1:7" ht="31.5" hidden="1">
      <c r="A94" s="214" t="s">
        <v>524</v>
      </c>
      <c r="B94" s="208" t="s">
        <v>255</v>
      </c>
      <c r="C94" s="208"/>
      <c r="D94" s="208"/>
      <c r="E94" s="248">
        <f>E95</f>
        <v>0</v>
      </c>
      <c r="F94" s="247"/>
      <c r="G94" s="246" t="e">
        <f t="shared" si="7"/>
        <v>#DIV/0!</v>
      </c>
    </row>
    <row r="95" spans="1:7" ht="31.5" hidden="1">
      <c r="A95" s="214" t="s">
        <v>525</v>
      </c>
      <c r="B95" s="208" t="s">
        <v>526</v>
      </c>
      <c r="C95" s="208"/>
      <c r="D95" s="208"/>
      <c r="E95" s="248">
        <f>E96</f>
        <v>0</v>
      </c>
      <c r="F95" s="247"/>
      <c r="G95" s="246" t="e">
        <f t="shared" si="7"/>
        <v>#DIV/0!</v>
      </c>
    </row>
    <row r="96" spans="1:7" ht="31.5" hidden="1">
      <c r="A96" s="206" t="s">
        <v>87</v>
      </c>
      <c r="B96" s="208" t="s">
        <v>257</v>
      </c>
      <c r="C96" s="208" t="s">
        <v>99</v>
      </c>
      <c r="D96" s="208"/>
      <c r="E96" s="247">
        <v>0</v>
      </c>
      <c r="F96" s="247"/>
      <c r="G96" s="246" t="e">
        <f t="shared" si="7"/>
        <v>#DIV/0!</v>
      </c>
    </row>
    <row r="97" spans="1:7" hidden="1">
      <c r="A97" s="217" t="s">
        <v>41</v>
      </c>
      <c r="B97" s="208" t="s">
        <v>257</v>
      </c>
      <c r="C97" s="208" t="s">
        <v>99</v>
      </c>
      <c r="D97" s="208" t="s">
        <v>42</v>
      </c>
      <c r="E97" s="247">
        <v>0</v>
      </c>
      <c r="F97" s="247"/>
      <c r="G97" s="246" t="e">
        <f t="shared" si="7"/>
        <v>#DIV/0!</v>
      </c>
    </row>
    <row r="98" spans="1:7" ht="31.5" hidden="1">
      <c r="A98" s="214" t="s">
        <v>524</v>
      </c>
      <c r="B98" s="208" t="s">
        <v>527</v>
      </c>
      <c r="C98" s="208"/>
      <c r="D98" s="208"/>
      <c r="E98" s="247">
        <f>E99</f>
        <v>0</v>
      </c>
      <c r="F98" s="247"/>
      <c r="G98" s="246" t="e">
        <f t="shared" si="7"/>
        <v>#DIV/0!</v>
      </c>
    </row>
    <row r="99" spans="1:7" ht="31.5" hidden="1">
      <c r="A99" s="214" t="s">
        <v>528</v>
      </c>
      <c r="B99" s="208" t="s">
        <v>529</v>
      </c>
      <c r="C99" s="208"/>
      <c r="D99" s="208"/>
      <c r="E99" s="247">
        <f>E100</f>
        <v>0</v>
      </c>
      <c r="F99" s="247"/>
      <c r="G99" s="246" t="e">
        <f t="shared" si="7"/>
        <v>#DIV/0!</v>
      </c>
    </row>
    <row r="100" spans="1:7" ht="31.5" hidden="1">
      <c r="A100" s="206" t="s">
        <v>87</v>
      </c>
      <c r="B100" s="208" t="s">
        <v>529</v>
      </c>
      <c r="C100" s="208" t="s">
        <v>99</v>
      </c>
      <c r="D100" s="208"/>
      <c r="E100" s="247">
        <f>E101</f>
        <v>0</v>
      </c>
      <c r="F100" s="247"/>
      <c r="G100" s="246" t="e">
        <f t="shared" si="7"/>
        <v>#DIV/0!</v>
      </c>
    </row>
    <row r="101" spans="1:7" hidden="1">
      <c r="A101" s="217" t="s">
        <v>41</v>
      </c>
      <c r="B101" s="208" t="s">
        <v>529</v>
      </c>
      <c r="C101" s="208" t="s">
        <v>99</v>
      </c>
      <c r="D101" s="208" t="s">
        <v>42</v>
      </c>
      <c r="E101" s="247">
        <v>0</v>
      </c>
      <c r="F101" s="247"/>
      <c r="G101" s="246" t="e">
        <f t="shared" si="7"/>
        <v>#DIV/0!</v>
      </c>
    </row>
    <row r="102" spans="1:7" ht="31.5" hidden="1">
      <c r="A102" s="215" t="s">
        <v>259</v>
      </c>
      <c r="B102" s="199" t="s">
        <v>260</v>
      </c>
      <c r="C102" s="208"/>
      <c r="D102" s="208"/>
      <c r="E102" s="249">
        <f>E104+E109</f>
        <v>0</v>
      </c>
      <c r="F102" s="247"/>
      <c r="G102" s="246" t="e">
        <f t="shared" si="7"/>
        <v>#DIV/0!</v>
      </c>
    </row>
    <row r="103" spans="1:7" ht="31.5" hidden="1">
      <c r="A103" s="214" t="s">
        <v>261</v>
      </c>
      <c r="B103" s="208" t="s">
        <v>262</v>
      </c>
      <c r="C103" s="208"/>
      <c r="D103" s="208"/>
      <c r="E103" s="248">
        <f>E104</f>
        <v>0</v>
      </c>
      <c r="F103" s="247"/>
      <c r="G103" s="246" t="e">
        <f t="shared" si="7"/>
        <v>#DIV/0!</v>
      </c>
    </row>
    <row r="104" spans="1:7" ht="31.5" hidden="1">
      <c r="A104" s="214" t="s">
        <v>263</v>
      </c>
      <c r="B104" s="208" t="s">
        <v>264</v>
      </c>
      <c r="C104" s="208"/>
      <c r="D104" s="208"/>
      <c r="E104" s="248">
        <f>E105</f>
        <v>0</v>
      </c>
      <c r="F104" s="247"/>
      <c r="G104" s="246" t="e">
        <f t="shared" si="7"/>
        <v>#DIV/0!</v>
      </c>
    </row>
    <row r="105" spans="1:7" ht="31.5" hidden="1">
      <c r="A105" s="206" t="s">
        <v>87</v>
      </c>
      <c r="B105" s="208" t="s">
        <v>264</v>
      </c>
      <c r="C105" s="208" t="s">
        <v>99</v>
      </c>
      <c r="D105" s="208"/>
      <c r="E105" s="247">
        <f>E106</f>
        <v>0</v>
      </c>
      <c r="F105" s="247"/>
      <c r="G105" s="246" t="e">
        <f t="shared" si="7"/>
        <v>#DIV/0!</v>
      </c>
    </row>
    <row r="106" spans="1:7" hidden="1">
      <c r="A106" s="217" t="s">
        <v>41</v>
      </c>
      <c r="B106" s="208" t="s">
        <v>264</v>
      </c>
      <c r="C106" s="208" t="s">
        <v>99</v>
      </c>
      <c r="D106" s="208" t="s">
        <v>42</v>
      </c>
      <c r="E106" s="247">
        <v>0</v>
      </c>
      <c r="F106" s="247"/>
      <c r="G106" s="246" t="e">
        <f t="shared" si="7"/>
        <v>#DIV/0!</v>
      </c>
    </row>
    <row r="107" spans="1:7" ht="31.5" hidden="1">
      <c r="A107" s="214" t="s">
        <v>265</v>
      </c>
      <c r="B107" s="208" t="s">
        <v>530</v>
      </c>
      <c r="C107" s="208"/>
      <c r="D107" s="208"/>
      <c r="E107" s="247">
        <f>E109</f>
        <v>0</v>
      </c>
      <c r="F107" s="247"/>
      <c r="G107" s="246" t="e">
        <f t="shared" si="7"/>
        <v>#DIV/0!</v>
      </c>
    </row>
    <row r="108" spans="1:7" ht="31.5" hidden="1">
      <c r="A108" s="214" t="s">
        <v>267</v>
      </c>
      <c r="B108" s="208" t="s">
        <v>266</v>
      </c>
      <c r="C108" s="208"/>
      <c r="D108" s="208"/>
      <c r="E108" s="247">
        <f>E109</f>
        <v>0</v>
      </c>
      <c r="F108" s="247"/>
      <c r="G108" s="246" t="e">
        <f t="shared" si="7"/>
        <v>#DIV/0!</v>
      </c>
    </row>
    <row r="109" spans="1:7" ht="31.5" hidden="1">
      <c r="A109" s="206" t="s">
        <v>87</v>
      </c>
      <c r="B109" s="208" t="s">
        <v>266</v>
      </c>
      <c r="C109" s="208" t="s">
        <v>99</v>
      </c>
      <c r="D109" s="208"/>
      <c r="E109" s="247">
        <f>E110</f>
        <v>0</v>
      </c>
      <c r="F109" s="247"/>
      <c r="G109" s="246" t="e">
        <f t="shared" si="7"/>
        <v>#DIV/0!</v>
      </c>
    </row>
    <row r="110" spans="1:7" hidden="1">
      <c r="A110" s="217" t="s">
        <v>41</v>
      </c>
      <c r="B110" s="208" t="s">
        <v>266</v>
      </c>
      <c r="C110" s="208" t="s">
        <v>99</v>
      </c>
      <c r="D110" s="208" t="s">
        <v>42</v>
      </c>
      <c r="E110" s="247">
        <v>0</v>
      </c>
      <c r="F110" s="247"/>
      <c r="G110" s="246" t="e">
        <f t="shared" si="7"/>
        <v>#DIV/0!</v>
      </c>
    </row>
    <row r="111" spans="1:7" ht="31.5">
      <c r="A111" s="215" t="s">
        <v>466</v>
      </c>
      <c r="B111" s="199" t="s">
        <v>253</v>
      </c>
      <c r="C111" s="199"/>
      <c r="D111" s="199"/>
      <c r="E111" s="246">
        <f>E112</f>
        <v>200</v>
      </c>
      <c r="F111" s="246">
        <f>F112</f>
        <v>200</v>
      </c>
      <c r="G111" s="246">
        <f t="shared" si="7"/>
        <v>100</v>
      </c>
    </row>
    <row r="112" spans="1:7" ht="31.5">
      <c r="A112" s="214" t="s">
        <v>663</v>
      </c>
      <c r="B112" s="208" t="s">
        <v>255</v>
      </c>
      <c r="C112" s="208"/>
      <c r="D112" s="208"/>
      <c r="E112" s="247">
        <f>E115+E118</f>
        <v>200</v>
      </c>
      <c r="F112" s="247">
        <f>F115+F118</f>
        <v>200</v>
      </c>
      <c r="G112" s="246">
        <f t="shared" si="7"/>
        <v>100</v>
      </c>
    </row>
    <row r="113" spans="1:7" ht="31.5">
      <c r="A113" s="214" t="s">
        <v>664</v>
      </c>
      <c r="B113" s="208" t="s">
        <v>258</v>
      </c>
      <c r="C113" s="208"/>
      <c r="D113" s="208"/>
      <c r="E113" s="247">
        <f>E114</f>
        <v>100</v>
      </c>
      <c r="F113" s="247">
        <f>F114</f>
        <v>100</v>
      </c>
      <c r="G113" s="246">
        <f t="shared" si="7"/>
        <v>100</v>
      </c>
    </row>
    <row r="114" spans="1:7" ht="31.5">
      <c r="A114" s="206" t="s">
        <v>87</v>
      </c>
      <c r="B114" s="208" t="s">
        <v>258</v>
      </c>
      <c r="C114" s="208" t="s">
        <v>99</v>
      </c>
      <c r="D114" s="208"/>
      <c r="E114" s="247">
        <f>E115</f>
        <v>100</v>
      </c>
      <c r="F114" s="247">
        <f>F115</f>
        <v>100</v>
      </c>
      <c r="G114" s="246">
        <f t="shared" si="7"/>
        <v>100</v>
      </c>
    </row>
    <row r="115" spans="1:7">
      <c r="A115" s="217" t="s">
        <v>41</v>
      </c>
      <c r="B115" s="208" t="s">
        <v>258</v>
      </c>
      <c r="C115" s="208" t="s">
        <v>99</v>
      </c>
      <c r="D115" s="208" t="s">
        <v>42</v>
      </c>
      <c r="E115" s="247">
        <v>100</v>
      </c>
      <c r="F115" s="247">
        <v>100</v>
      </c>
      <c r="G115" s="246">
        <f t="shared" si="7"/>
        <v>100</v>
      </c>
    </row>
    <row r="116" spans="1:7" ht="31.5">
      <c r="A116" s="214" t="s">
        <v>664</v>
      </c>
      <c r="B116" s="208" t="s">
        <v>661</v>
      </c>
      <c r="C116" s="208"/>
      <c r="D116" s="208"/>
      <c r="E116" s="247">
        <f>E117</f>
        <v>100</v>
      </c>
      <c r="F116" s="247">
        <f>F117</f>
        <v>100</v>
      </c>
      <c r="G116" s="246">
        <f t="shared" si="7"/>
        <v>100</v>
      </c>
    </row>
    <row r="117" spans="1:7" ht="31.5">
      <c r="A117" s="206" t="s">
        <v>87</v>
      </c>
      <c r="B117" s="208" t="s">
        <v>661</v>
      </c>
      <c r="C117" s="208"/>
      <c r="D117" s="208"/>
      <c r="E117" s="247">
        <f>E118</f>
        <v>100</v>
      </c>
      <c r="F117" s="247">
        <f>F118</f>
        <v>100</v>
      </c>
      <c r="G117" s="246">
        <f t="shared" si="7"/>
        <v>100</v>
      </c>
    </row>
    <row r="118" spans="1:7">
      <c r="A118" s="217" t="s">
        <v>41</v>
      </c>
      <c r="B118" s="208" t="s">
        <v>661</v>
      </c>
      <c r="C118" s="208" t="s">
        <v>99</v>
      </c>
      <c r="D118" s="208" t="s">
        <v>42</v>
      </c>
      <c r="E118" s="247">
        <v>100</v>
      </c>
      <c r="F118" s="247">
        <v>100</v>
      </c>
      <c r="G118" s="246">
        <f t="shared" si="7"/>
        <v>100</v>
      </c>
    </row>
    <row r="119" spans="1:7" ht="31.5" hidden="1">
      <c r="A119" s="214" t="s">
        <v>645</v>
      </c>
      <c r="B119" s="208" t="s">
        <v>648</v>
      </c>
      <c r="C119" s="208"/>
      <c r="D119" s="208"/>
      <c r="E119" s="247">
        <f>E120</f>
        <v>0</v>
      </c>
      <c r="F119" s="149"/>
      <c r="G119" s="246" t="e">
        <f t="shared" si="7"/>
        <v>#DIV/0!</v>
      </c>
    </row>
    <row r="120" spans="1:7" ht="31.5" hidden="1">
      <c r="A120" s="214" t="s">
        <v>646</v>
      </c>
      <c r="B120" s="208" t="s">
        <v>647</v>
      </c>
      <c r="C120" s="208"/>
      <c r="D120" s="208"/>
      <c r="E120" s="247">
        <f>E121</f>
        <v>0</v>
      </c>
      <c r="F120" s="149"/>
      <c r="G120" s="246" t="e">
        <f t="shared" si="7"/>
        <v>#DIV/0!</v>
      </c>
    </row>
    <row r="121" spans="1:7" ht="31.5" hidden="1">
      <c r="A121" s="206" t="s">
        <v>87</v>
      </c>
      <c r="B121" s="208" t="s">
        <v>647</v>
      </c>
      <c r="C121" s="208" t="s">
        <v>99</v>
      </c>
      <c r="D121" s="208"/>
      <c r="E121" s="247">
        <f>E122</f>
        <v>0</v>
      </c>
      <c r="F121" s="149"/>
      <c r="G121" s="246" t="e">
        <f t="shared" si="7"/>
        <v>#DIV/0!</v>
      </c>
    </row>
    <row r="122" spans="1:7" hidden="1">
      <c r="A122" s="217" t="s">
        <v>41</v>
      </c>
      <c r="B122" s="208" t="s">
        <v>647</v>
      </c>
      <c r="C122" s="208" t="s">
        <v>99</v>
      </c>
      <c r="D122" s="208" t="s">
        <v>42</v>
      </c>
      <c r="E122" s="247">
        <v>0</v>
      </c>
      <c r="F122" s="149"/>
      <c r="G122" s="246" t="e">
        <f t="shared" si="7"/>
        <v>#DIV/0!</v>
      </c>
    </row>
    <row r="123" spans="1:7" ht="31.5" hidden="1">
      <c r="A123" s="215" t="s">
        <v>467</v>
      </c>
      <c r="B123" s="208" t="s">
        <v>260</v>
      </c>
      <c r="C123" s="208"/>
      <c r="D123" s="208"/>
      <c r="E123" s="247">
        <f>E124+E131</f>
        <v>0</v>
      </c>
      <c r="F123" s="149"/>
      <c r="G123" s="246" t="e">
        <f t="shared" si="7"/>
        <v>#DIV/0!</v>
      </c>
    </row>
    <row r="124" spans="1:7" hidden="1">
      <c r="A124" s="214" t="s">
        <v>485</v>
      </c>
      <c r="B124" s="208" t="s">
        <v>262</v>
      </c>
      <c r="C124" s="208"/>
      <c r="D124" s="208"/>
      <c r="E124" s="247">
        <f>E126</f>
        <v>0</v>
      </c>
      <c r="F124" s="149"/>
      <c r="G124" s="246" t="e">
        <f t="shared" si="7"/>
        <v>#DIV/0!</v>
      </c>
    </row>
    <row r="125" spans="1:7" hidden="1">
      <c r="A125" s="214" t="s">
        <v>484</v>
      </c>
      <c r="B125" s="208" t="s">
        <v>470</v>
      </c>
      <c r="C125" s="208"/>
      <c r="D125" s="208"/>
      <c r="E125" s="247">
        <f>E126</f>
        <v>0</v>
      </c>
      <c r="F125" s="149"/>
      <c r="G125" s="246" t="e">
        <f t="shared" si="7"/>
        <v>#DIV/0!</v>
      </c>
    </row>
    <row r="126" spans="1:7" ht="31.5" hidden="1">
      <c r="A126" s="206" t="s">
        <v>87</v>
      </c>
      <c r="B126" s="208" t="s">
        <v>470</v>
      </c>
      <c r="C126" s="208" t="s">
        <v>99</v>
      </c>
      <c r="D126" s="208"/>
      <c r="E126" s="247">
        <v>0</v>
      </c>
      <c r="F126" s="149"/>
      <c r="G126" s="246" t="e">
        <f t="shared" si="7"/>
        <v>#DIV/0!</v>
      </c>
    </row>
    <row r="127" spans="1:7" hidden="1">
      <c r="A127" s="217" t="s">
        <v>41</v>
      </c>
      <c r="B127" s="208" t="s">
        <v>470</v>
      </c>
      <c r="C127" s="208" t="s">
        <v>99</v>
      </c>
      <c r="D127" s="208" t="s">
        <v>42</v>
      </c>
      <c r="E127" s="247">
        <v>0</v>
      </c>
      <c r="F127" s="149"/>
      <c r="G127" s="246" t="e">
        <f t="shared" si="7"/>
        <v>#DIV/0!</v>
      </c>
    </row>
    <row r="128" spans="1:7" ht="47.25" hidden="1">
      <c r="A128" s="209" t="s">
        <v>594</v>
      </c>
      <c r="B128" s="208" t="s">
        <v>530</v>
      </c>
      <c r="C128" s="208"/>
      <c r="D128" s="208"/>
      <c r="E128" s="247">
        <f>E129</f>
        <v>0</v>
      </c>
      <c r="F128" s="149"/>
      <c r="G128" s="246" t="e">
        <f t="shared" si="7"/>
        <v>#DIV/0!</v>
      </c>
    </row>
    <row r="129" spans="1:7" ht="47.25" hidden="1">
      <c r="A129" s="209" t="s">
        <v>585</v>
      </c>
      <c r="B129" s="208" t="s">
        <v>595</v>
      </c>
      <c r="C129" s="208"/>
      <c r="D129" s="208"/>
      <c r="E129" s="247">
        <f>E130</f>
        <v>0</v>
      </c>
      <c r="F129" s="149"/>
      <c r="G129" s="246" t="e">
        <f t="shared" si="7"/>
        <v>#DIV/0!</v>
      </c>
    </row>
    <row r="130" spans="1:7" ht="31.5" hidden="1">
      <c r="A130" s="206" t="s">
        <v>87</v>
      </c>
      <c r="B130" s="208" t="s">
        <v>595</v>
      </c>
      <c r="C130" s="208" t="s">
        <v>99</v>
      </c>
      <c r="D130" s="208"/>
      <c r="E130" s="247">
        <f>E131</f>
        <v>0</v>
      </c>
      <c r="F130" s="149"/>
      <c r="G130" s="246" t="e">
        <f t="shared" si="7"/>
        <v>#DIV/0!</v>
      </c>
    </row>
    <row r="131" spans="1:7" hidden="1">
      <c r="A131" s="217" t="s">
        <v>41</v>
      </c>
      <c r="B131" s="208" t="s">
        <v>595</v>
      </c>
      <c r="C131" s="208" t="s">
        <v>99</v>
      </c>
      <c r="D131" s="208" t="s">
        <v>42</v>
      </c>
      <c r="E131" s="247">
        <v>0</v>
      </c>
      <c r="F131" s="149"/>
      <c r="G131" s="246" t="e">
        <f t="shared" si="7"/>
        <v>#DIV/0!</v>
      </c>
    </row>
    <row r="132" spans="1:7" ht="63" hidden="1">
      <c r="A132" s="200" t="s">
        <v>465</v>
      </c>
      <c r="B132" s="199" t="s">
        <v>468</v>
      </c>
      <c r="C132" s="199"/>
      <c r="D132" s="199"/>
      <c r="E132" s="246">
        <f>E135</f>
        <v>0</v>
      </c>
      <c r="F132" s="149"/>
      <c r="G132" s="246" t="e">
        <f t="shared" si="7"/>
        <v>#DIV/0!</v>
      </c>
    </row>
    <row r="133" spans="1:7" ht="47.25" hidden="1">
      <c r="A133" s="209" t="s">
        <v>486</v>
      </c>
      <c r="B133" s="208" t="s">
        <v>269</v>
      </c>
      <c r="C133" s="208"/>
      <c r="D133" s="208"/>
      <c r="E133" s="247">
        <f>E136</f>
        <v>0</v>
      </c>
      <c r="F133" s="149"/>
      <c r="G133" s="246" t="e">
        <f t="shared" si="7"/>
        <v>#DIV/0!</v>
      </c>
    </row>
    <row r="134" spans="1:7" ht="47.25" hidden="1">
      <c r="A134" s="209" t="s">
        <v>487</v>
      </c>
      <c r="B134" s="231" t="s">
        <v>469</v>
      </c>
      <c r="C134" s="231"/>
      <c r="D134" s="231"/>
      <c r="E134" s="250">
        <f>E135</f>
        <v>0</v>
      </c>
      <c r="F134" s="149"/>
      <c r="G134" s="246" t="e">
        <f t="shared" si="7"/>
        <v>#DIV/0!</v>
      </c>
    </row>
    <row r="135" spans="1:7" ht="31.5" hidden="1">
      <c r="A135" s="206" t="s">
        <v>87</v>
      </c>
      <c r="B135" s="208" t="s">
        <v>469</v>
      </c>
      <c r="C135" s="208" t="s">
        <v>99</v>
      </c>
      <c r="D135" s="208"/>
      <c r="E135" s="247">
        <f>E136</f>
        <v>0</v>
      </c>
      <c r="F135" s="149"/>
      <c r="G135" s="246" t="e">
        <f t="shared" si="7"/>
        <v>#DIV/0!</v>
      </c>
    </row>
    <row r="136" spans="1:7" hidden="1">
      <c r="A136" s="210" t="s">
        <v>39</v>
      </c>
      <c r="B136" s="208" t="s">
        <v>469</v>
      </c>
      <c r="C136" s="208" t="s">
        <v>99</v>
      </c>
      <c r="D136" s="208" t="s">
        <v>40</v>
      </c>
      <c r="E136" s="247">
        <f>260-260</f>
        <v>0</v>
      </c>
      <c r="F136" s="149"/>
      <c r="G136" s="246" t="e">
        <f t="shared" si="7"/>
        <v>#DIV/0!</v>
      </c>
    </row>
    <row r="137" spans="1:7" ht="63">
      <c r="A137" s="213" t="s">
        <v>331</v>
      </c>
      <c r="B137" s="199" t="s">
        <v>332</v>
      </c>
      <c r="C137" s="208"/>
      <c r="D137" s="208"/>
      <c r="E137" s="246">
        <f>E141+E145</f>
        <v>0</v>
      </c>
      <c r="F137" s="246">
        <f>F141+F145</f>
        <v>0</v>
      </c>
      <c r="G137" s="246">
        <v>0</v>
      </c>
    </row>
    <row r="138" spans="1:7" ht="31.5">
      <c r="A138" s="214" t="s">
        <v>531</v>
      </c>
      <c r="B138" s="208" t="s">
        <v>455</v>
      </c>
      <c r="C138" s="208"/>
      <c r="D138" s="208"/>
      <c r="E138" s="247">
        <f t="shared" ref="E138:F140" si="10">E139</f>
        <v>0</v>
      </c>
      <c r="F138" s="247">
        <f t="shared" si="10"/>
        <v>0</v>
      </c>
      <c r="G138" s="246">
        <v>0</v>
      </c>
    </row>
    <row r="139" spans="1:7">
      <c r="A139" s="214" t="s">
        <v>532</v>
      </c>
      <c r="B139" s="208" t="s">
        <v>333</v>
      </c>
      <c r="C139" s="208"/>
      <c r="D139" s="208"/>
      <c r="E139" s="247">
        <f t="shared" si="10"/>
        <v>0</v>
      </c>
      <c r="F139" s="247">
        <f t="shared" si="10"/>
        <v>0</v>
      </c>
      <c r="G139" s="246">
        <v>0</v>
      </c>
    </row>
    <row r="140" spans="1:7">
      <c r="A140" s="214" t="s">
        <v>334</v>
      </c>
      <c r="B140" s="208" t="s">
        <v>333</v>
      </c>
      <c r="C140" s="208" t="s">
        <v>326</v>
      </c>
      <c r="D140" s="208"/>
      <c r="E140" s="247">
        <f t="shared" si="10"/>
        <v>0</v>
      </c>
      <c r="F140" s="247">
        <f t="shared" si="10"/>
        <v>0</v>
      </c>
      <c r="G140" s="246">
        <v>0</v>
      </c>
    </row>
    <row r="141" spans="1:7">
      <c r="A141" s="251" t="s">
        <v>57</v>
      </c>
      <c r="B141" s="208" t="s">
        <v>333</v>
      </c>
      <c r="C141" s="208" t="s">
        <v>326</v>
      </c>
      <c r="D141" s="208" t="s">
        <v>58</v>
      </c>
      <c r="E141" s="247">
        <f>100-100</f>
        <v>0</v>
      </c>
      <c r="F141" s="247">
        <v>0</v>
      </c>
      <c r="G141" s="246">
        <v>0</v>
      </c>
    </row>
    <row r="142" spans="1:7">
      <c r="A142" s="214" t="s">
        <v>506</v>
      </c>
      <c r="B142" s="208" t="s">
        <v>456</v>
      </c>
      <c r="C142" s="208"/>
      <c r="D142" s="208"/>
      <c r="E142" s="247">
        <f t="shared" ref="E142:F144" si="11">E143</f>
        <v>0</v>
      </c>
      <c r="F142" s="247">
        <f t="shared" si="11"/>
        <v>0</v>
      </c>
      <c r="G142" s="246">
        <v>0</v>
      </c>
    </row>
    <row r="143" spans="1:7">
      <c r="A143" s="214" t="s">
        <v>507</v>
      </c>
      <c r="B143" s="208" t="s">
        <v>508</v>
      </c>
      <c r="C143" s="208"/>
      <c r="D143" s="208"/>
      <c r="E143" s="247">
        <f t="shared" si="11"/>
        <v>0</v>
      </c>
      <c r="F143" s="247">
        <f t="shared" si="11"/>
        <v>0</v>
      </c>
      <c r="G143" s="246">
        <v>0</v>
      </c>
    </row>
    <row r="144" spans="1:7">
      <c r="A144" s="214" t="s">
        <v>334</v>
      </c>
      <c r="B144" s="208" t="s">
        <v>508</v>
      </c>
      <c r="C144" s="208" t="s">
        <v>326</v>
      </c>
      <c r="D144" s="208"/>
      <c r="E144" s="247">
        <f t="shared" si="11"/>
        <v>0</v>
      </c>
      <c r="F144" s="247">
        <f t="shared" si="11"/>
        <v>0</v>
      </c>
      <c r="G144" s="246">
        <v>0</v>
      </c>
    </row>
    <row r="145" spans="1:7">
      <c r="A145" s="251" t="s">
        <v>57</v>
      </c>
      <c r="B145" s="208" t="s">
        <v>508</v>
      </c>
      <c r="C145" s="208" t="s">
        <v>326</v>
      </c>
      <c r="D145" s="208" t="s">
        <v>58</v>
      </c>
      <c r="E145" s="247">
        <f>220-220</f>
        <v>0</v>
      </c>
      <c r="F145" s="247">
        <v>0</v>
      </c>
      <c r="G145" s="246">
        <v>0</v>
      </c>
    </row>
    <row r="146" spans="1:7" ht="47.25">
      <c r="A146" s="213" t="s">
        <v>533</v>
      </c>
      <c r="B146" s="230" t="s">
        <v>234</v>
      </c>
      <c r="C146" s="230"/>
      <c r="D146" s="219"/>
      <c r="E146" s="252">
        <f t="shared" ref="E146:F148" si="12">E147</f>
        <v>10</v>
      </c>
      <c r="F146" s="252">
        <f t="shared" si="12"/>
        <v>10</v>
      </c>
      <c r="G146" s="246">
        <f t="shared" ref="G146:G201" si="13">F146/E146*100</f>
        <v>100</v>
      </c>
    </row>
    <row r="147" spans="1:7" ht="42.75" customHeight="1">
      <c r="A147" s="214" t="s">
        <v>235</v>
      </c>
      <c r="B147" s="231" t="s">
        <v>236</v>
      </c>
      <c r="C147" s="231"/>
      <c r="D147" s="219"/>
      <c r="E147" s="252">
        <f t="shared" si="12"/>
        <v>10</v>
      </c>
      <c r="F147" s="252">
        <f t="shared" si="12"/>
        <v>10</v>
      </c>
      <c r="G147" s="246">
        <f t="shared" si="13"/>
        <v>100</v>
      </c>
    </row>
    <row r="148" spans="1:7" ht="45.75" customHeight="1">
      <c r="A148" s="214" t="s">
        <v>237</v>
      </c>
      <c r="B148" s="231" t="s">
        <v>238</v>
      </c>
      <c r="C148" s="231"/>
      <c r="D148" s="220"/>
      <c r="E148" s="253">
        <f t="shared" si="12"/>
        <v>10</v>
      </c>
      <c r="F148" s="253">
        <f t="shared" si="12"/>
        <v>10</v>
      </c>
      <c r="G148" s="246">
        <f t="shared" si="13"/>
        <v>100</v>
      </c>
    </row>
    <row r="149" spans="1:7" ht="31.5">
      <c r="A149" s="206" t="s">
        <v>534</v>
      </c>
      <c r="B149" s="231" t="s">
        <v>238</v>
      </c>
      <c r="C149" s="220">
        <v>240</v>
      </c>
      <c r="D149" s="208"/>
      <c r="E149" s="247">
        <v>10</v>
      </c>
      <c r="F149" s="247">
        <v>10</v>
      </c>
      <c r="G149" s="246">
        <f t="shared" si="13"/>
        <v>100</v>
      </c>
    </row>
    <row r="150" spans="1:7">
      <c r="A150" s="206" t="s">
        <v>35</v>
      </c>
      <c r="B150" s="231" t="s">
        <v>238</v>
      </c>
      <c r="C150" s="220">
        <v>240</v>
      </c>
      <c r="D150" s="208" t="s">
        <v>36</v>
      </c>
      <c r="E150" s="247">
        <v>10</v>
      </c>
      <c r="F150" s="247">
        <v>10</v>
      </c>
      <c r="G150" s="246">
        <f t="shared" si="13"/>
        <v>100</v>
      </c>
    </row>
    <row r="151" spans="1:7" ht="78.75">
      <c r="A151" s="213" t="s">
        <v>504</v>
      </c>
      <c r="B151" s="219" t="s">
        <v>535</v>
      </c>
      <c r="C151" s="219"/>
      <c r="D151" s="199"/>
      <c r="E151" s="246">
        <f>E155</f>
        <v>0</v>
      </c>
      <c r="F151" s="246">
        <f>F155</f>
        <v>0</v>
      </c>
      <c r="G151" s="246">
        <v>0</v>
      </c>
    </row>
    <row r="152" spans="1:7" ht="31.5">
      <c r="A152" s="213" t="s">
        <v>503</v>
      </c>
      <c r="B152" s="199" t="s">
        <v>552</v>
      </c>
      <c r="C152" s="219"/>
      <c r="D152" s="199"/>
      <c r="E152" s="246">
        <f t="shared" ref="E152:F155" si="14">E153</f>
        <v>0</v>
      </c>
      <c r="F152" s="246">
        <f t="shared" si="14"/>
        <v>0</v>
      </c>
      <c r="G152" s="246">
        <v>0</v>
      </c>
    </row>
    <row r="153" spans="1:7" ht="47.25">
      <c r="A153" s="206" t="s">
        <v>502</v>
      </c>
      <c r="B153" s="208" t="s">
        <v>536</v>
      </c>
      <c r="C153" s="220"/>
      <c r="D153" s="208"/>
      <c r="E153" s="247">
        <f t="shared" si="14"/>
        <v>0</v>
      </c>
      <c r="F153" s="247">
        <f t="shared" si="14"/>
        <v>0</v>
      </c>
      <c r="G153" s="246">
        <v>0</v>
      </c>
    </row>
    <row r="154" spans="1:7" ht="47.25">
      <c r="A154" s="206" t="s">
        <v>505</v>
      </c>
      <c r="B154" s="208" t="s">
        <v>553</v>
      </c>
      <c r="C154" s="220"/>
      <c r="D154" s="208"/>
      <c r="E154" s="247">
        <f t="shared" si="14"/>
        <v>0</v>
      </c>
      <c r="F154" s="247">
        <f t="shared" si="14"/>
        <v>0</v>
      </c>
      <c r="G154" s="246">
        <v>0</v>
      </c>
    </row>
    <row r="155" spans="1:7">
      <c r="A155" s="206" t="s">
        <v>313</v>
      </c>
      <c r="B155" s="208" t="s">
        <v>553</v>
      </c>
      <c r="C155" s="220">
        <v>610</v>
      </c>
      <c r="D155" s="208"/>
      <c r="E155" s="247">
        <f t="shared" si="14"/>
        <v>0</v>
      </c>
      <c r="F155" s="247">
        <f t="shared" si="14"/>
        <v>0</v>
      </c>
      <c r="G155" s="246">
        <v>0</v>
      </c>
    </row>
    <row r="156" spans="1:7">
      <c r="A156" s="217" t="s">
        <v>51</v>
      </c>
      <c r="B156" s="208" t="s">
        <v>553</v>
      </c>
      <c r="C156" s="220">
        <v>610</v>
      </c>
      <c r="D156" s="208" t="s">
        <v>52</v>
      </c>
      <c r="E156" s="247">
        <f>200-200</f>
        <v>0</v>
      </c>
      <c r="F156" s="247">
        <v>0</v>
      </c>
      <c r="G156" s="246">
        <v>0</v>
      </c>
    </row>
    <row r="157" spans="1:7" ht="31.5">
      <c r="A157" s="213" t="s">
        <v>277</v>
      </c>
      <c r="B157" s="199" t="s">
        <v>278</v>
      </c>
      <c r="C157" s="220"/>
      <c r="D157" s="208"/>
      <c r="E157" s="246">
        <f>E162+E176+E181</f>
        <v>79.2</v>
      </c>
      <c r="F157" s="246">
        <f>F162+F176+F181</f>
        <v>79.2</v>
      </c>
      <c r="G157" s="246">
        <f t="shared" si="13"/>
        <v>100</v>
      </c>
    </row>
    <row r="158" spans="1:7">
      <c r="A158" s="215" t="s">
        <v>279</v>
      </c>
      <c r="B158" s="199" t="s">
        <v>280</v>
      </c>
      <c r="C158" s="220"/>
      <c r="D158" s="208"/>
      <c r="E158" s="246">
        <f t="shared" ref="E158:F161" si="15">E159</f>
        <v>47.2</v>
      </c>
      <c r="F158" s="246">
        <f t="shared" si="15"/>
        <v>47.2</v>
      </c>
      <c r="G158" s="246">
        <f t="shared" si="13"/>
        <v>100</v>
      </c>
    </row>
    <row r="159" spans="1:7" ht="31.5">
      <c r="A159" s="214" t="s">
        <v>281</v>
      </c>
      <c r="B159" s="208" t="s">
        <v>282</v>
      </c>
      <c r="C159" s="220"/>
      <c r="D159" s="208"/>
      <c r="E159" s="247">
        <f t="shared" si="15"/>
        <v>47.2</v>
      </c>
      <c r="F159" s="247">
        <f t="shared" si="15"/>
        <v>47.2</v>
      </c>
      <c r="G159" s="246">
        <f t="shared" si="13"/>
        <v>100</v>
      </c>
    </row>
    <row r="160" spans="1:7">
      <c r="A160" s="214" t="s">
        <v>283</v>
      </c>
      <c r="B160" s="208" t="s">
        <v>284</v>
      </c>
      <c r="C160" s="220"/>
      <c r="D160" s="208"/>
      <c r="E160" s="247">
        <f t="shared" si="15"/>
        <v>47.2</v>
      </c>
      <c r="F160" s="247">
        <f t="shared" si="15"/>
        <v>47.2</v>
      </c>
      <c r="G160" s="246">
        <f t="shared" si="13"/>
        <v>100</v>
      </c>
    </row>
    <row r="161" spans="1:7" ht="31.5">
      <c r="A161" s="206" t="s">
        <v>87</v>
      </c>
      <c r="B161" s="208" t="s">
        <v>284</v>
      </c>
      <c r="C161" s="220">
        <v>240</v>
      </c>
      <c r="D161" s="208"/>
      <c r="E161" s="247">
        <f t="shared" si="15"/>
        <v>47.2</v>
      </c>
      <c r="F161" s="247">
        <f t="shared" si="15"/>
        <v>47.2</v>
      </c>
      <c r="G161" s="246">
        <f t="shared" si="13"/>
        <v>100</v>
      </c>
    </row>
    <row r="162" spans="1:7">
      <c r="A162" s="217" t="s">
        <v>43</v>
      </c>
      <c r="B162" s="208" t="s">
        <v>284</v>
      </c>
      <c r="C162" s="220">
        <v>240</v>
      </c>
      <c r="D162" s="208" t="s">
        <v>44</v>
      </c>
      <c r="E162" s="247">
        <f>300-200-52.8</f>
        <v>47.2</v>
      </c>
      <c r="F162" s="247">
        <v>47.2</v>
      </c>
      <c r="G162" s="246">
        <f t="shared" si="13"/>
        <v>100</v>
      </c>
    </row>
    <row r="163" spans="1:7" ht="31.5" hidden="1">
      <c r="A163" s="215" t="s">
        <v>285</v>
      </c>
      <c r="B163" s="219" t="s">
        <v>286</v>
      </c>
      <c r="C163" s="220"/>
      <c r="D163" s="208"/>
      <c r="E163" s="246">
        <f>E166+E170</f>
        <v>0</v>
      </c>
      <c r="F163" s="149"/>
      <c r="G163" s="246" t="e">
        <f t="shared" si="13"/>
        <v>#DIV/0!</v>
      </c>
    </row>
    <row r="164" spans="1:7" ht="31.5" hidden="1">
      <c r="A164" s="214" t="s">
        <v>287</v>
      </c>
      <c r="B164" s="220" t="s">
        <v>288</v>
      </c>
      <c r="C164" s="220"/>
      <c r="D164" s="208"/>
      <c r="E164" s="247">
        <f>E165</f>
        <v>0</v>
      </c>
      <c r="F164" s="149"/>
      <c r="G164" s="246" t="e">
        <f t="shared" si="13"/>
        <v>#DIV/0!</v>
      </c>
    </row>
    <row r="165" spans="1:7" hidden="1">
      <c r="A165" s="206" t="s">
        <v>289</v>
      </c>
      <c r="B165" s="220" t="s">
        <v>290</v>
      </c>
      <c r="C165" s="220"/>
      <c r="D165" s="208"/>
      <c r="E165" s="247">
        <f>E166</f>
        <v>0</v>
      </c>
      <c r="F165" s="149"/>
      <c r="G165" s="246" t="e">
        <f t="shared" si="13"/>
        <v>#DIV/0!</v>
      </c>
    </row>
    <row r="166" spans="1:7" ht="31.5" hidden="1">
      <c r="A166" s="206" t="s">
        <v>87</v>
      </c>
      <c r="B166" s="220" t="s">
        <v>290</v>
      </c>
      <c r="C166" s="220">
        <v>240</v>
      </c>
      <c r="D166" s="208"/>
      <c r="E166" s="247">
        <f>E167</f>
        <v>0</v>
      </c>
      <c r="F166" s="149"/>
      <c r="G166" s="246" t="e">
        <f t="shared" si="13"/>
        <v>#DIV/0!</v>
      </c>
    </row>
    <row r="167" spans="1:7" hidden="1">
      <c r="A167" s="217" t="s">
        <v>43</v>
      </c>
      <c r="B167" s="220" t="s">
        <v>290</v>
      </c>
      <c r="C167" s="220">
        <v>240</v>
      </c>
      <c r="D167" s="208" t="s">
        <v>44</v>
      </c>
      <c r="E167" s="247">
        <v>0</v>
      </c>
      <c r="F167" s="149"/>
      <c r="G167" s="246" t="e">
        <f t="shared" si="13"/>
        <v>#DIV/0!</v>
      </c>
    </row>
    <row r="168" spans="1:7" ht="31.5" hidden="1">
      <c r="A168" s="214" t="s">
        <v>291</v>
      </c>
      <c r="B168" s="220" t="s">
        <v>292</v>
      </c>
      <c r="C168" s="220"/>
      <c r="D168" s="208"/>
      <c r="E168" s="247">
        <f>E169</f>
        <v>0</v>
      </c>
      <c r="F168" s="149"/>
      <c r="G168" s="246" t="e">
        <f t="shared" si="13"/>
        <v>#DIV/0!</v>
      </c>
    </row>
    <row r="169" spans="1:7" ht="31.5" hidden="1">
      <c r="A169" s="206" t="s">
        <v>293</v>
      </c>
      <c r="B169" s="220" t="s">
        <v>294</v>
      </c>
      <c r="C169" s="220"/>
      <c r="D169" s="208"/>
      <c r="E169" s="247">
        <f>E170</f>
        <v>0</v>
      </c>
      <c r="F169" s="149"/>
      <c r="G169" s="246" t="e">
        <f t="shared" si="13"/>
        <v>#DIV/0!</v>
      </c>
    </row>
    <row r="170" spans="1:7" ht="31.5" hidden="1">
      <c r="A170" s="206" t="s">
        <v>87</v>
      </c>
      <c r="B170" s="220" t="s">
        <v>294</v>
      </c>
      <c r="C170" s="220">
        <v>240</v>
      </c>
      <c r="D170" s="208"/>
      <c r="E170" s="247">
        <f>E171</f>
        <v>0</v>
      </c>
      <c r="F170" s="149"/>
      <c r="G170" s="246" t="e">
        <f t="shared" si="13"/>
        <v>#DIV/0!</v>
      </c>
    </row>
    <row r="171" spans="1:7" hidden="1">
      <c r="A171" s="217" t="s">
        <v>43</v>
      </c>
      <c r="B171" s="220" t="s">
        <v>294</v>
      </c>
      <c r="C171" s="220">
        <v>240</v>
      </c>
      <c r="D171" s="208" t="s">
        <v>44</v>
      </c>
      <c r="E171" s="247">
        <v>0</v>
      </c>
      <c r="F171" s="149"/>
      <c r="G171" s="246" t="e">
        <f t="shared" si="13"/>
        <v>#DIV/0!</v>
      </c>
    </row>
    <row r="172" spans="1:7" ht="31.5">
      <c r="A172" s="215" t="s">
        <v>285</v>
      </c>
      <c r="B172" s="219" t="s">
        <v>286</v>
      </c>
      <c r="C172" s="220"/>
      <c r="D172" s="208"/>
      <c r="E172" s="247">
        <f t="shared" ref="E172:F175" si="16">E173</f>
        <v>0</v>
      </c>
      <c r="F172" s="247">
        <f t="shared" si="16"/>
        <v>0</v>
      </c>
      <c r="G172" s="246">
        <v>0</v>
      </c>
    </row>
    <row r="173" spans="1:7" ht="78.75">
      <c r="A173" s="214" t="s">
        <v>461</v>
      </c>
      <c r="B173" s="220" t="s">
        <v>288</v>
      </c>
      <c r="C173" s="220"/>
      <c r="D173" s="208"/>
      <c r="E173" s="247">
        <f t="shared" si="16"/>
        <v>0</v>
      </c>
      <c r="F173" s="247">
        <f t="shared" si="16"/>
        <v>0</v>
      </c>
      <c r="G173" s="246">
        <v>0</v>
      </c>
    </row>
    <row r="174" spans="1:7" ht="78.75">
      <c r="A174" s="214" t="s">
        <v>462</v>
      </c>
      <c r="B174" s="220" t="s">
        <v>471</v>
      </c>
      <c r="C174" s="220"/>
      <c r="D174" s="208"/>
      <c r="E174" s="247">
        <f t="shared" si="16"/>
        <v>0</v>
      </c>
      <c r="F174" s="247">
        <f t="shared" si="16"/>
        <v>0</v>
      </c>
      <c r="G174" s="246">
        <v>0</v>
      </c>
    </row>
    <row r="175" spans="1:7" ht="31.5">
      <c r="A175" s="206" t="s">
        <v>87</v>
      </c>
      <c r="B175" s="220" t="s">
        <v>471</v>
      </c>
      <c r="C175" s="220">
        <v>240</v>
      </c>
      <c r="D175" s="208"/>
      <c r="E175" s="247">
        <f t="shared" si="16"/>
        <v>0</v>
      </c>
      <c r="F175" s="247">
        <f t="shared" si="16"/>
        <v>0</v>
      </c>
      <c r="G175" s="246">
        <v>0</v>
      </c>
    </row>
    <row r="176" spans="1:7">
      <c r="A176" s="217" t="s">
        <v>43</v>
      </c>
      <c r="B176" s="220" t="s">
        <v>471</v>
      </c>
      <c r="C176" s="220">
        <v>240</v>
      </c>
      <c r="D176" s="208" t="s">
        <v>44</v>
      </c>
      <c r="E176" s="247">
        <f>200-200</f>
        <v>0</v>
      </c>
      <c r="F176" s="247">
        <v>0</v>
      </c>
      <c r="G176" s="246">
        <v>0</v>
      </c>
    </row>
    <row r="177" spans="1:7">
      <c r="A177" s="215" t="s">
        <v>457</v>
      </c>
      <c r="B177" s="219" t="s">
        <v>472</v>
      </c>
      <c r="C177" s="220"/>
      <c r="D177" s="208"/>
      <c r="E177" s="247">
        <f t="shared" ref="E177:F180" si="17">E178</f>
        <v>32</v>
      </c>
      <c r="F177" s="247">
        <f t="shared" si="17"/>
        <v>32</v>
      </c>
      <c r="G177" s="246">
        <f t="shared" si="13"/>
        <v>100</v>
      </c>
    </row>
    <row r="178" spans="1:7" ht="47.25">
      <c r="A178" s="214" t="s">
        <v>459</v>
      </c>
      <c r="B178" s="220" t="s">
        <v>473</v>
      </c>
      <c r="C178" s="220"/>
      <c r="D178" s="208"/>
      <c r="E178" s="247">
        <f t="shared" si="17"/>
        <v>32</v>
      </c>
      <c r="F178" s="247">
        <f t="shared" si="17"/>
        <v>32</v>
      </c>
      <c r="G178" s="246">
        <f t="shared" si="13"/>
        <v>100</v>
      </c>
    </row>
    <row r="179" spans="1:7" ht="47.25">
      <c r="A179" s="214" t="s">
        <v>460</v>
      </c>
      <c r="B179" s="220" t="s">
        <v>474</v>
      </c>
      <c r="C179" s="220"/>
      <c r="D179" s="208"/>
      <c r="E179" s="247">
        <f t="shared" si="17"/>
        <v>32</v>
      </c>
      <c r="F179" s="247">
        <f t="shared" si="17"/>
        <v>32</v>
      </c>
      <c r="G179" s="246">
        <f t="shared" si="13"/>
        <v>100</v>
      </c>
    </row>
    <row r="180" spans="1:7" ht="31.5">
      <c r="A180" s="206" t="s">
        <v>87</v>
      </c>
      <c r="B180" s="220" t="s">
        <v>474</v>
      </c>
      <c r="C180" s="220">
        <v>240</v>
      </c>
      <c r="D180" s="208"/>
      <c r="E180" s="247">
        <f t="shared" si="17"/>
        <v>32</v>
      </c>
      <c r="F180" s="247">
        <f t="shared" si="17"/>
        <v>32</v>
      </c>
      <c r="G180" s="246">
        <f t="shared" si="13"/>
        <v>100</v>
      </c>
    </row>
    <row r="181" spans="1:7">
      <c r="A181" s="217" t="s">
        <v>43</v>
      </c>
      <c r="B181" s="220" t="s">
        <v>474</v>
      </c>
      <c r="C181" s="220">
        <v>240</v>
      </c>
      <c r="D181" s="208" t="s">
        <v>44</v>
      </c>
      <c r="E181" s="247">
        <f>50-18</f>
        <v>32</v>
      </c>
      <c r="F181" s="247">
        <v>32</v>
      </c>
      <c r="G181" s="246">
        <f t="shared" si="13"/>
        <v>100</v>
      </c>
    </row>
    <row r="182" spans="1:7" ht="31.5">
      <c r="A182" s="213" t="s">
        <v>306</v>
      </c>
      <c r="B182" s="219" t="s">
        <v>307</v>
      </c>
      <c r="C182" s="220"/>
      <c r="D182" s="208"/>
      <c r="E182" s="246">
        <f>E183+E194+E202</f>
        <v>6350.1</v>
      </c>
      <c r="F182" s="246">
        <f>F183+F194+F202</f>
        <v>6350.1</v>
      </c>
      <c r="G182" s="246">
        <f t="shared" si="13"/>
        <v>100</v>
      </c>
    </row>
    <row r="183" spans="1:7" ht="31.5">
      <c r="A183" s="215" t="s">
        <v>308</v>
      </c>
      <c r="B183" s="219" t="s">
        <v>309</v>
      </c>
      <c r="C183" s="219"/>
      <c r="D183" s="199"/>
      <c r="E183" s="246">
        <f>E184+E190</f>
        <v>5192.1000000000004</v>
      </c>
      <c r="F183" s="246">
        <f>F184+F190</f>
        <v>5192.1000000000004</v>
      </c>
      <c r="G183" s="246">
        <f t="shared" si="13"/>
        <v>100</v>
      </c>
    </row>
    <row r="184" spans="1:7" ht="31.5">
      <c r="A184" s="214" t="s">
        <v>488</v>
      </c>
      <c r="B184" s="220" t="s">
        <v>310</v>
      </c>
      <c r="C184" s="220"/>
      <c r="D184" s="208"/>
      <c r="E184" s="247">
        <f>E187+E189</f>
        <v>4605.8</v>
      </c>
      <c r="F184" s="247">
        <f>F187+F189</f>
        <v>4605.8</v>
      </c>
      <c r="G184" s="246">
        <f t="shared" si="13"/>
        <v>100</v>
      </c>
    </row>
    <row r="185" spans="1:7" ht="31.5">
      <c r="A185" s="206" t="s">
        <v>311</v>
      </c>
      <c r="B185" s="220" t="s">
        <v>312</v>
      </c>
      <c r="C185" s="220"/>
      <c r="D185" s="208"/>
      <c r="E185" s="247">
        <f>E186</f>
        <v>4305.8</v>
      </c>
      <c r="F185" s="247">
        <f>F186</f>
        <v>4305.8</v>
      </c>
      <c r="G185" s="246">
        <f t="shared" si="13"/>
        <v>100</v>
      </c>
    </row>
    <row r="186" spans="1:7">
      <c r="A186" s="206" t="s">
        <v>313</v>
      </c>
      <c r="B186" s="220" t="s">
        <v>312</v>
      </c>
      <c r="C186" s="220">
        <v>610</v>
      </c>
      <c r="D186" s="208"/>
      <c r="E186" s="247">
        <f>E187</f>
        <v>4305.8</v>
      </c>
      <c r="F186" s="247">
        <f>F187</f>
        <v>4305.8</v>
      </c>
      <c r="G186" s="246">
        <f t="shared" si="13"/>
        <v>100</v>
      </c>
    </row>
    <row r="187" spans="1:7">
      <c r="A187" s="217" t="s">
        <v>51</v>
      </c>
      <c r="B187" s="220" t="s">
        <v>312</v>
      </c>
      <c r="C187" s="220">
        <v>610</v>
      </c>
      <c r="D187" s="208" t="s">
        <v>52</v>
      </c>
      <c r="E187" s="247">
        <f>4576+279.8-300-250</f>
        <v>4305.8</v>
      </c>
      <c r="F187" s="247">
        <v>4305.8</v>
      </c>
      <c r="G187" s="246">
        <f t="shared" si="13"/>
        <v>100</v>
      </c>
    </row>
    <row r="188" spans="1:7">
      <c r="A188" s="217" t="s">
        <v>636</v>
      </c>
      <c r="B188" s="220" t="s">
        <v>637</v>
      </c>
      <c r="C188" s="220">
        <v>610</v>
      </c>
      <c r="D188" s="208"/>
      <c r="E188" s="247">
        <f>E189</f>
        <v>300</v>
      </c>
      <c r="F188" s="247">
        <f>F189</f>
        <v>300</v>
      </c>
      <c r="G188" s="246">
        <f t="shared" si="13"/>
        <v>100</v>
      </c>
    </row>
    <row r="189" spans="1:7">
      <c r="A189" s="217" t="s">
        <v>51</v>
      </c>
      <c r="B189" s="220" t="s">
        <v>637</v>
      </c>
      <c r="C189" s="220">
        <v>610</v>
      </c>
      <c r="D189" s="208" t="s">
        <v>52</v>
      </c>
      <c r="E189" s="247">
        <v>300</v>
      </c>
      <c r="F189" s="247">
        <v>300</v>
      </c>
      <c r="G189" s="246">
        <f t="shared" si="13"/>
        <v>100</v>
      </c>
    </row>
    <row r="190" spans="1:7" ht="31.5">
      <c r="A190" s="214" t="s">
        <v>338</v>
      </c>
      <c r="B190" s="220" t="s">
        <v>339</v>
      </c>
      <c r="C190" s="220"/>
      <c r="D190" s="208"/>
      <c r="E190" s="247">
        <f>E192</f>
        <v>586.30000000000007</v>
      </c>
      <c r="F190" s="247">
        <f>F192</f>
        <v>586.29999999999995</v>
      </c>
      <c r="G190" s="246">
        <f t="shared" si="13"/>
        <v>99.999999999999972</v>
      </c>
    </row>
    <row r="191" spans="1:7">
      <c r="A191" s="206" t="s">
        <v>340</v>
      </c>
      <c r="B191" s="220" t="s">
        <v>341</v>
      </c>
      <c r="C191" s="220"/>
      <c r="D191" s="208"/>
      <c r="E191" s="247">
        <f>E192</f>
        <v>586.30000000000007</v>
      </c>
      <c r="F191" s="247">
        <f>F192</f>
        <v>586.29999999999995</v>
      </c>
      <c r="G191" s="246">
        <f t="shared" si="13"/>
        <v>99.999999999999972</v>
      </c>
    </row>
    <row r="192" spans="1:7">
      <c r="A192" s="206" t="s">
        <v>313</v>
      </c>
      <c r="B192" s="220" t="s">
        <v>341</v>
      </c>
      <c r="C192" s="220">
        <v>610</v>
      </c>
      <c r="D192" s="208"/>
      <c r="E192" s="247">
        <f>E193</f>
        <v>586.30000000000007</v>
      </c>
      <c r="F192" s="247">
        <f>F193</f>
        <v>586.29999999999995</v>
      </c>
      <c r="G192" s="246">
        <f t="shared" si="13"/>
        <v>99.999999999999972</v>
      </c>
    </row>
    <row r="193" spans="1:7">
      <c r="A193" s="217" t="s">
        <v>51</v>
      </c>
      <c r="B193" s="220" t="s">
        <v>341</v>
      </c>
      <c r="C193" s="220">
        <v>610</v>
      </c>
      <c r="D193" s="208" t="s">
        <v>61</v>
      </c>
      <c r="E193" s="247">
        <f>591.2-4.9</f>
        <v>586.30000000000007</v>
      </c>
      <c r="F193" s="247">
        <v>586.29999999999995</v>
      </c>
      <c r="G193" s="246">
        <f t="shared" si="13"/>
        <v>99.999999999999972</v>
      </c>
    </row>
    <row r="194" spans="1:7" ht="31.5">
      <c r="A194" s="239" t="s">
        <v>489</v>
      </c>
      <c r="B194" s="220" t="s">
        <v>510</v>
      </c>
      <c r="C194" s="220"/>
      <c r="D194" s="208"/>
      <c r="E194" s="247">
        <f>E201+E198</f>
        <v>1158</v>
      </c>
      <c r="F194" s="247">
        <f>F201+F198</f>
        <v>1158</v>
      </c>
      <c r="G194" s="246">
        <f t="shared" si="13"/>
        <v>100</v>
      </c>
    </row>
    <row r="195" spans="1:7" ht="63">
      <c r="A195" s="206" t="s">
        <v>574</v>
      </c>
      <c r="B195" s="220" t="s">
        <v>491</v>
      </c>
      <c r="C195" s="220"/>
      <c r="D195" s="208"/>
      <c r="E195" s="247">
        <f>E201+E198</f>
        <v>1158</v>
      </c>
      <c r="F195" s="247">
        <f>F201+F198</f>
        <v>1158</v>
      </c>
      <c r="G195" s="246">
        <f t="shared" si="13"/>
        <v>100</v>
      </c>
    </row>
    <row r="196" spans="1:7" ht="47.25">
      <c r="A196" s="206" t="s">
        <v>575</v>
      </c>
      <c r="B196" s="220" t="s">
        <v>581</v>
      </c>
      <c r="C196" s="220"/>
      <c r="D196" s="208"/>
      <c r="E196" s="247">
        <f>E197</f>
        <v>579</v>
      </c>
      <c r="F196" s="247">
        <f>F197</f>
        <v>579</v>
      </c>
      <c r="G196" s="246">
        <f t="shared" si="13"/>
        <v>100</v>
      </c>
    </row>
    <row r="197" spans="1:7">
      <c r="A197" s="206" t="s">
        <v>313</v>
      </c>
      <c r="B197" s="220" t="s">
        <v>490</v>
      </c>
      <c r="C197" s="220">
        <v>610</v>
      </c>
      <c r="D197" s="208"/>
      <c r="E197" s="247">
        <f>E198</f>
        <v>579</v>
      </c>
      <c r="F197" s="247">
        <f>F198</f>
        <v>579</v>
      </c>
      <c r="G197" s="246">
        <f t="shared" si="13"/>
        <v>100</v>
      </c>
    </row>
    <row r="198" spans="1:7">
      <c r="A198" s="217" t="s">
        <v>51</v>
      </c>
      <c r="B198" s="220" t="s">
        <v>490</v>
      </c>
      <c r="C198" s="220">
        <v>610</v>
      </c>
      <c r="D198" s="208" t="s">
        <v>52</v>
      </c>
      <c r="E198" s="247">
        <f>701.3-122.3</f>
        <v>579</v>
      </c>
      <c r="F198" s="247">
        <v>579</v>
      </c>
      <c r="G198" s="246">
        <f t="shared" si="13"/>
        <v>100</v>
      </c>
    </row>
    <row r="199" spans="1:7" ht="47.25">
      <c r="A199" s="206" t="s">
        <v>576</v>
      </c>
      <c r="B199" s="220" t="s">
        <v>490</v>
      </c>
      <c r="C199" s="220"/>
      <c r="D199" s="208"/>
      <c r="E199" s="247">
        <f>E201</f>
        <v>579</v>
      </c>
      <c r="F199" s="247">
        <f>F201</f>
        <v>579</v>
      </c>
      <c r="G199" s="246">
        <f t="shared" si="13"/>
        <v>100</v>
      </c>
    </row>
    <row r="200" spans="1:7">
      <c r="A200" s="206" t="s">
        <v>313</v>
      </c>
      <c r="B200" s="220" t="s">
        <v>490</v>
      </c>
      <c r="C200" s="220">
        <v>610</v>
      </c>
      <c r="D200" s="208"/>
      <c r="E200" s="247">
        <f>E201</f>
        <v>579</v>
      </c>
      <c r="F200" s="247">
        <f>F201</f>
        <v>579</v>
      </c>
      <c r="G200" s="246">
        <f t="shared" si="13"/>
        <v>100</v>
      </c>
    </row>
    <row r="201" spans="1:7">
      <c r="A201" s="217" t="s">
        <v>51</v>
      </c>
      <c r="B201" s="220" t="s">
        <v>490</v>
      </c>
      <c r="C201" s="220">
        <v>610</v>
      </c>
      <c r="D201" s="208" t="s">
        <v>52</v>
      </c>
      <c r="E201" s="247">
        <f>701.3-122.3</f>
        <v>579</v>
      </c>
      <c r="F201" s="247">
        <v>579</v>
      </c>
      <c r="G201" s="246">
        <f t="shared" si="13"/>
        <v>100</v>
      </c>
    </row>
    <row r="202" spans="1:7" ht="63">
      <c r="A202" s="215" t="s">
        <v>458</v>
      </c>
      <c r="B202" s="220" t="s">
        <v>496</v>
      </c>
      <c r="C202" s="220"/>
      <c r="D202" s="208"/>
      <c r="E202" s="247">
        <f t="shared" ref="E202:F205" si="18">E203</f>
        <v>0</v>
      </c>
      <c r="F202" s="247">
        <f t="shared" si="18"/>
        <v>0</v>
      </c>
      <c r="G202" s="246">
        <v>0</v>
      </c>
    </row>
    <row r="203" spans="1:7" ht="47.25">
      <c r="A203" s="240" t="s">
        <v>493</v>
      </c>
      <c r="B203" s="220" t="s">
        <v>495</v>
      </c>
      <c r="C203" s="220"/>
      <c r="D203" s="208"/>
      <c r="E203" s="247">
        <f t="shared" si="18"/>
        <v>0</v>
      </c>
      <c r="F203" s="247">
        <f t="shared" si="18"/>
        <v>0</v>
      </c>
      <c r="G203" s="246">
        <v>0</v>
      </c>
    </row>
    <row r="204" spans="1:7" ht="31.5">
      <c r="A204" s="206" t="s">
        <v>492</v>
      </c>
      <c r="B204" s="220" t="s">
        <v>494</v>
      </c>
      <c r="C204" s="220"/>
      <c r="D204" s="208"/>
      <c r="E204" s="247">
        <f t="shared" si="18"/>
        <v>0</v>
      </c>
      <c r="F204" s="247">
        <f t="shared" si="18"/>
        <v>0</v>
      </c>
      <c r="G204" s="246">
        <v>0</v>
      </c>
    </row>
    <row r="205" spans="1:7">
      <c r="A205" s="206" t="s">
        <v>313</v>
      </c>
      <c r="B205" s="220" t="s">
        <v>494</v>
      </c>
      <c r="C205" s="220">
        <v>610</v>
      </c>
      <c r="D205" s="208"/>
      <c r="E205" s="247">
        <f t="shared" si="18"/>
        <v>0</v>
      </c>
      <c r="F205" s="247">
        <f t="shared" si="18"/>
        <v>0</v>
      </c>
      <c r="G205" s="246">
        <v>0</v>
      </c>
    </row>
    <row r="206" spans="1:7">
      <c r="A206" s="217" t="s">
        <v>51</v>
      </c>
      <c r="B206" s="220" t="s">
        <v>494</v>
      </c>
      <c r="C206" s="220">
        <v>610</v>
      </c>
      <c r="D206" s="208" t="s">
        <v>61</v>
      </c>
      <c r="E206" s="247">
        <v>0</v>
      </c>
      <c r="F206" s="247">
        <v>0</v>
      </c>
      <c r="G206" s="246">
        <v>0</v>
      </c>
    </row>
    <row r="207" spans="1:7" ht="31.5">
      <c r="A207" s="213" t="s">
        <v>317</v>
      </c>
      <c r="B207" s="199" t="s">
        <v>318</v>
      </c>
      <c r="C207" s="220"/>
      <c r="D207" s="208"/>
      <c r="E207" s="246">
        <f>E208</f>
        <v>2395.3000000000002</v>
      </c>
      <c r="F207" s="246">
        <f>F208</f>
        <v>2395.3000000000002</v>
      </c>
      <c r="G207" s="246">
        <f t="shared" ref="G207:G270" si="19">F207/E207*100</f>
        <v>100</v>
      </c>
    </row>
    <row r="208" spans="1:7" ht="31.5">
      <c r="A208" s="213" t="s">
        <v>319</v>
      </c>
      <c r="B208" s="199" t="s">
        <v>320</v>
      </c>
      <c r="C208" s="220"/>
      <c r="D208" s="208"/>
      <c r="E208" s="246">
        <f>E211+E215</f>
        <v>2395.3000000000002</v>
      </c>
      <c r="F208" s="246">
        <f>F211+F215</f>
        <v>2395.3000000000002</v>
      </c>
      <c r="G208" s="246">
        <f t="shared" si="19"/>
        <v>100</v>
      </c>
    </row>
    <row r="209" spans="1:7" ht="31.5">
      <c r="A209" s="214" t="s">
        <v>321</v>
      </c>
      <c r="B209" s="208" t="s">
        <v>322</v>
      </c>
      <c r="C209" s="220"/>
      <c r="D209" s="208"/>
      <c r="E209" s="247">
        <f t="shared" ref="E209:F211" si="20">E210</f>
        <v>2380.3000000000002</v>
      </c>
      <c r="F209" s="247">
        <f t="shared" si="20"/>
        <v>2380.3000000000002</v>
      </c>
      <c r="G209" s="246">
        <f t="shared" si="19"/>
        <v>100</v>
      </c>
    </row>
    <row r="210" spans="1:7" ht="31.5">
      <c r="A210" s="206" t="s">
        <v>323</v>
      </c>
      <c r="B210" s="208" t="s">
        <v>324</v>
      </c>
      <c r="C210" s="220"/>
      <c r="D210" s="208"/>
      <c r="E210" s="247">
        <f t="shared" si="20"/>
        <v>2380.3000000000002</v>
      </c>
      <c r="F210" s="247">
        <f t="shared" si="20"/>
        <v>2380.3000000000002</v>
      </c>
      <c r="G210" s="246">
        <f t="shared" si="19"/>
        <v>100</v>
      </c>
    </row>
    <row r="211" spans="1:7" ht="31.5">
      <c r="A211" s="206" t="s">
        <v>325</v>
      </c>
      <c r="B211" s="208" t="s">
        <v>324</v>
      </c>
      <c r="C211" s="220">
        <v>320</v>
      </c>
      <c r="D211" s="208"/>
      <c r="E211" s="247">
        <f t="shared" si="20"/>
        <v>2380.3000000000002</v>
      </c>
      <c r="F211" s="247">
        <f t="shared" si="20"/>
        <v>2380.3000000000002</v>
      </c>
      <c r="G211" s="246">
        <f t="shared" si="19"/>
        <v>100</v>
      </c>
    </row>
    <row r="212" spans="1:7">
      <c r="A212" s="217" t="s">
        <v>55</v>
      </c>
      <c r="B212" s="208" t="s">
        <v>324</v>
      </c>
      <c r="C212" s="220">
        <v>320</v>
      </c>
      <c r="D212" s="208" t="s">
        <v>56</v>
      </c>
      <c r="E212" s="247">
        <v>2380.3000000000002</v>
      </c>
      <c r="F212" s="247">
        <v>2380.3000000000002</v>
      </c>
      <c r="G212" s="246">
        <f t="shared" si="19"/>
        <v>100</v>
      </c>
    </row>
    <row r="213" spans="1:7" ht="31.5">
      <c r="A213" s="214" t="s">
        <v>327</v>
      </c>
      <c r="B213" s="208" t="s">
        <v>328</v>
      </c>
      <c r="C213" s="220"/>
      <c r="D213" s="208"/>
      <c r="E213" s="247">
        <f>E214</f>
        <v>15</v>
      </c>
      <c r="F213" s="247">
        <f>F214</f>
        <v>15</v>
      </c>
      <c r="G213" s="246">
        <f t="shared" si="19"/>
        <v>100</v>
      </c>
    </row>
    <row r="214" spans="1:7" ht="47.25">
      <c r="A214" s="214" t="s">
        <v>329</v>
      </c>
      <c r="B214" s="208" t="s">
        <v>330</v>
      </c>
      <c r="C214" s="220"/>
      <c r="D214" s="208"/>
      <c r="E214" s="247">
        <f>E215</f>
        <v>15</v>
      </c>
      <c r="F214" s="247">
        <f>F215</f>
        <v>15</v>
      </c>
      <c r="G214" s="246">
        <f t="shared" si="19"/>
        <v>100</v>
      </c>
    </row>
    <row r="215" spans="1:7" ht="31.5">
      <c r="A215" s="206" t="s">
        <v>325</v>
      </c>
      <c r="B215" s="208" t="s">
        <v>330</v>
      </c>
      <c r="C215" s="220">
        <v>320</v>
      </c>
      <c r="D215" s="208"/>
      <c r="E215" s="247">
        <v>15</v>
      </c>
      <c r="F215" s="247">
        <v>15</v>
      </c>
      <c r="G215" s="246">
        <f t="shared" si="19"/>
        <v>100</v>
      </c>
    </row>
    <row r="216" spans="1:7">
      <c r="A216" s="217" t="s">
        <v>537</v>
      </c>
      <c r="B216" s="208" t="s">
        <v>330</v>
      </c>
      <c r="C216" s="220">
        <v>320</v>
      </c>
      <c r="D216" s="208" t="s">
        <v>20</v>
      </c>
      <c r="E216" s="247">
        <v>15</v>
      </c>
      <c r="F216" s="247">
        <v>15</v>
      </c>
      <c r="G216" s="246">
        <f t="shared" si="19"/>
        <v>100</v>
      </c>
    </row>
    <row r="217" spans="1:7" ht="63">
      <c r="A217" s="213" t="s">
        <v>295</v>
      </c>
      <c r="B217" s="219" t="s">
        <v>296</v>
      </c>
      <c r="C217" s="220"/>
      <c r="D217" s="208"/>
      <c r="E217" s="246">
        <f>E221+E229+E225</f>
        <v>316</v>
      </c>
      <c r="F217" s="246">
        <f>F221+F229+F225</f>
        <v>25.4</v>
      </c>
      <c r="G217" s="246">
        <f t="shared" si="19"/>
        <v>8.037974683544304</v>
      </c>
    </row>
    <row r="218" spans="1:7" ht="63">
      <c r="A218" s="214" t="s">
        <v>497</v>
      </c>
      <c r="B218" s="220" t="s">
        <v>297</v>
      </c>
      <c r="C218" s="220"/>
      <c r="D218" s="208"/>
      <c r="E218" s="247">
        <f>E219+E225</f>
        <v>316</v>
      </c>
      <c r="F218" s="247">
        <f>F219+F225</f>
        <v>25.4</v>
      </c>
      <c r="G218" s="246">
        <f t="shared" si="19"/>
        <v>8.037974683544304</v>
      </c>
    </row>
    <row r="219" spans="1:7" ht="47.25">
      <c r="A219" s="235" t="s">
        <v>498</v>
      </c>
      <c r="B219" s="220" t="s">
        <v>300</v>
      </c>
      <c r="C219" s="220"/>
      <c r="D219" s="208"/>
      <c r="E219" s="247">
        <f>E220</f>
        <v>94.8</v>
      </c>
      <c r="F219" s="247">
        <f>F220</f>
        <v>7.6</v>
      </c>
      <c r="G219" s="246">
        <f t="shared" si="19"/>
        <v>8.0168776371308006</v>
      </c>
    </row>
    <row r="220" spans="1:7" ht="31.5">
      <c r="A220" s="225" t="s">
        <v>604</v>
      </c>
      <c r="B220" s="220" t="s">
        <v>300</v>
      </c>
      <c r="C220" s="220">
        <v>240</v>
      </c>
      <c r="D220" s="208"/>
      <c r="E220" s="247">
        <f>E221</f>
        <v>94.8</v>
      </c>
      <c r="F220" s="247">
        <f>F221</f>
        <v>7.6</v>
      </c>
      <c r="G220" s="246">
        <f t="shared" si="19"/>
        <v>8.0168776371308006</v>
      </c>
    </row>
    <row r="221" spans="1:7">
      <c r="A221" s="217" t="s">
        <v>43</v>
      </c>
      <c r="B221" s="220" t="s">
        <v>300</v>
      </c>
      <c r="C221" s="220">
        <v>240</v>
      </c>
      <c r="D221" s="208" t="s">
        <v>44</v>
      </c>
      <c r="E221" s="247">
        <v>94.8</v>
      </c>
      <c r="F221" s="247">
        <v>7.6</v>
      </c>
      <c r="G221" s="246">
        <f t="shared" si="19"/>
        <v>8.0168776371308006</v>
      </c>
    </row>
    <row r="222" spans="1:7" ht="63">
      <c r="A222" s="214" t="s">
        <v>497</v>
      </c>
      <c r="B222" s="220" t="s">
        <v>300</v>
      </c>
      <c r="C222" s="220"/>
      <c r="D222" s="208"/>
      <c r="E222" s="247">
        <f t="shared" ref="E222:F224" si="21">E223</f>
        <v>221.20000000000002</v>
      </c>
      <c r="F222" s="247">
        <f t="shared" si="21"/>
        <v>17.8</v>
      </c>
      <c r="G222" s="246">
        <f t="shared" si="19"/>
        <v>8.0470162748643759</v>
      </c>
    </row>
    <row r="223" spans="1:7" ht="47.25">
      <c r="A223" s="235" t="s">
        <v>498</v>
      </c>
      <c r="B223" s="220" t="s">
        <v>300</v>
      </c>
      <c r="C223" s="220"/>
      <c r="D223" s="208"/>
      <c r="E223" s="247">
        <f t="shared" si="21"/>
        <v>221.20000000000002</v>
      </c>
      <c r="F223" s="247">
        <f t="shared" si="21"/>
        <v>17.8</v>
      </c>
      <c r="G223" s="246">
        <f t="shared" si="19"/>
        <v>8.0470162748643759</v>
      </c>
    </row>
    <row r="224" spans="1:7" ht="31.5">
      <c r="A224" s="225" t="s">
        <v>605</v>
      </c>
      <c r="B224" s="220" t="s">
        <v>300</v>
      </c>
      <c r="C224" s="220">
        <v>240</v>
      </c>
      <c r="D224" s="208"/>
      <c r="E224" s="247">
        <f t="shared" si="21"/>
        <v>221.20000000000002</v>
      </c>
      <c r="F224" s="247">
        <f t="shared" si="21"/>
        <v>17.8</v>
      </c>
      <c r="G224" s="246">
        <f t="shared" si="19"/>
        <v>8.0470162748643759</v>
      </c>
    </row>
    <row r="225" spans="1:7">
      <c r="A225" s="217" t="s">
        <v>43</v>
      </c>
      <c r="B225" s="220" t="s">
        <v>300</v>
      </c>
      <c r="C225" s="220">
        <v>240</v>
      </c>
      <c r="D225" s="208" t="s">
        <v>44</v>
      </c>
      <c r="E225" s="247">
        <f>247.3-26.1</f>
        <v>221.20000000000002</v>
      </c>
      <c r="F225" s="247">
        <v>17.8</v>
      </c>
      <c r="G225" s="246">
        <f t="shared" si="19"/>
        <v>8.0470162748643759</v>
      </c>
    </row>
    <row r="226" spans="1:7" ht="47.25">
      <c r="A226" s="225" t="s">
        <v>499</v>
      </c>
      <c r="B226" s="220" t="s">
        <v>579</v>
      </c>
      <c r="C226" s="220"/>
      <c r="D226" s="208"/>
      <c r="E226" s="247">
        <f t="shared" ref="E226:F228" si="22">E227</f>
        <v>0</v>
      </c>
      <c r="F226" s="247">
        <f t="shared" si="22"/>
        <v>0</v>
      </c>
      <c r="G226" s="246">
        <v>0</v>
      </c>
    </row>
    <row r="227" spans="1:7" ht="31.5">
      <c r="A227" s="235" t="s">
        <v>500</v>
      </c>
      <c r="B227" s="220" t="s">
        <v>501</v>
      </c>
      <c r="C227" s="220"/>
      <c r="D227" s="208"/>
      <c r="E227" s="247">
        <f t="shared" si="22"/>
        <v>0</v>
      </c>
      <c r="F227" s="247">
        <f t="shared" si="22"/>
        <v>0</v>
      </c>
      <c r="G227" s="246">
        <v>0</v>
      </c>
    </row>
    <row r="228" spans="1:7" ht="31.5">
      <c r="A228" s="225" t="s">
        <v>87</v>
      </c>
      <c r="B228" s="220" t="s">
        <v>501</v>
      </c>
      <c r="C228" s="220">
        <v>240</v>
      </c>
      <c r="D228" s="208"/>
      <c r="E228" s="247">
        <f t="shared" si="22"/>
        <v>0</v>
      </c>
      <c r="F228" s="247">
        <f t="shared" si="22"/>
        <v>0</v>
      </c>
      <c r="G228" s="246">
        <v>0</v>
      </c>
    </row>
    <row r="229" spans="1:7">
      <c r="A229" s="217" t="s">
        <v>43</v>
      </c>
      <c r="B229" s="220" t="s">
        <v>501</v>
      </c>
      <c r="C229" s="220">
        <v>240</v>
      </c>
      <c r="D229" s="208" t="s">
        <v>44</v>
      </c>
      <c r="E229" s="247">
        <v>0</v>
      </c>
      <c r="F229" s="247">
        <v>0</v>
      </c>
      <c r="G229" s="246">
        <v>0</v>
      </c>
    </row>
    <row r="230" spans="1:7" ht="47.25">
      <c r="A230" s="213" t="s">
        <v>210</v>
      </c>
      <c r="B230" s="199" t="s">
        <v>139</v>
      </c>
      <c r="C230" s="220"/>
      <c r="D230" s="208"/>
      <c r="E230" s="246">
        <f>E235+E244+E248+E253+E239</f>
        <v>1334</v>
      </c>
      <c r="F230" s="246">
        <f>F235+F244+F248+F253+F239</f>
        <v>1327</v>
      </c>
      <c r="G230" s="246">
        <f t="shared" si="19"/>
        <v>99.475262368815592</v>
      </c>
    </row>
    <row r="231" spans="1:7" ht="78.75">
      <c r="A231" s="226" t="s">
        <v>554</v>
      </c>
      <c r="B231" s="199" t="s">
        <v>211</v>
      </c>
      <c r="C231" s="220"/>
      <c r="D231" s="208"/>
      <c r="E231" s="246">
        <f>E232+E239</f>
        <v>1141</v>
      </c>
      <c r="F231" s="246">
        <f>F232+F239</f>
        <v>1141</v>
      </c>
      <c r="G231" s="246">
        <f t="shared" si="19"/>
        <v>100</v>
      </c>
    </row>
    <row r="232" spans="1:7" ht="78.75">
      <c r="A232" s="216" t="s">
        <v>635</v>
      </c>
      <c r="B232" s="208" t="s">
        <v>212</v>
      </c>
      <c r="C232" s="220"/>
      <c r="D232" s="208"/>
      <c r="E232" s="247">
        <f t="shared" ref="E232:F234" si="23">E233</f>
        <v>58.2</v>
      </c>
      <c r="F232" s="247">
        <f t="shared" si="23"/>
        <v>58.2</v>
      </c>
      <c r="G232" s="246">
        <f t="shared" si="19"/>
        <v>100</v>
      </c>
    </row>
    <row r="233" spans="1:7" ht="78.75">
      <c r="A233" s="214" t="s">
        <v>633</v>
      </c>
      <c r="B233" s="208" t="s">
        <v>621</v>
      </c>
      <c r="C233" s="220"/>
      <c r="D233" s="208"/>
      <c r="E233" s="247">
        <f t="shared" si="23"/>
        <v>58.2</v>
      </c>
      <c r="F233" s="247">
        <f t="shared" si="23"/>
        <v>58.2</v>
      </c>
      <c r="G233" s="246">
        <f t="shared" si="19"/>
        <v>100</v>
      </c>
    </row>
    <row r="234" spans="1:7" ht="31.5">
      <c r="A234" s="206" t="s">
        <v>87</v>
      </c>
      <c r="B234" s="208" t="s">
        <v>621</v>
      </c>
      <c r="C234" s="220">
        <v>240</v>
      </c>
      <c r="D234" s="208"/>
      <c r="E234" s="247">
        <f t="shared" si="23"/>
        <v>58.2</v>
      </c>
      <c r="F234" s="247">
        <f t="shared" si="23"/>
        <v>58.2</v>
      </c>
      <c r="G234" s="246">
        <f t="shared" si="19"/>
        <v>100</v>
      </c>
    </row>
    <row r="235" spans="1:7">
      <c r="A235" s="206" t="s">
        <v>180</v>
      </c>
      <c r="B235" s="208" t="s">
        <v>621</v>
      </c>
      <c r="C235" s="220">
        <v>240</v>
      </c>
      <c r="D235" s="208" t="s">
        <v>34</v>
      </c>
      <c r="E235" s="247">
        <v>58.2</v>
      </c>
      <c r="F235" s="247">
        <v>58.2</v>
      </c>
      <c r="G235" s="246">
        <f t="shared" si="19"/>
        <v>100</v>
      </c>
    </row>
    <row r="236" spans="1:7" ht="78.75">
      <c r="A236" s="216" t="s">
        <v>635</v>
      </c>
      <c r="B236" s="208" t="s">
        <v>212</v>
      </c>
      <c r="C236" s="220"/>
      <c r="D236" s="208"/>
      <c r="E236" s="247">
        <f t="shared" ref="E236:F238" si="24">E237</f>
        <v>1082.8</v>
      </c>
      <c r="F236" s="247">
        <f t="shared" si="24"/>
        <v>1082.8</v>
      </c>
      <c r="G236" s="246">
        <f t="shared" si="19"/>
        <v>100</v>
      </c>
    </row>
    <row r="237" spans="1:7" ht="78.75">
      <c r="A237" s="214" t="s">
        <v>633</v>
      </c>
      <c r="B237" s="208" t="s">
        <v>621</v>
      </c>
      <c r="C237" s="220"/>
      <c r="D237" s="208"/>
      <c r="E237" s="247">
        <f t="shared" si="24"/>
        <v>1082.8</v>
      </c>
      <c r="F237" s="247">
        <f t="shared" si="24"/>
        <v>1082.8</v>
      </c>
      <c r="G237" s="246">
        <f t="shared" si="19"/>
        <v>100</v>
      </c>
    </row>
    <row r="238" spans="1:7" ht="31.5">
      <c r="A238" s="206" t="s">
        <v>87</v>
      </c>
      <c r="B238" s="208" t="s">
        <v>621</v>
      </c>
      <c r="C238" s="220">
        <v>240</v>
      </c>
      <c r="D238" s="208"/>
      <c r="E238" s="247">
        <f t="shared" si="24"/>
        <v>1082.8</v>
      </c>
      <c r="F238" s="247">
        <f t="shared" si="24"/>
        <v>1082.8</v>
      </c>
      <c r="G238" s="246">
        <f t="shared" si="19"/>
        <v>100</v>
      </c>
    </row>
    <row r="239" spans="1:7">
      <c r="A239" s="206" t="s">
        <v>180</v>
      </c>
      <c r="B239" s="208" t="s">
        <v>621</v>
      </c>
      <c r="C239" s="220">
        <v>240</v>
      </c>
      <c r="D239" s="208" t="s">
        <v>34</v>
      </c>
      <c r="E239" s="247">
        <v>1082.8</v>
      </c>
      <c r="F239" s="247">
        <v>1082.8</v>
      </c>
      <c r="G239" s="246">
        <f t="shared" si="19"/>
        <v>100</v>
      </c>
    </row>
    <row r="240" spans="1:7">
      <c r="A240" s="215" t="s">
        <v>146</v>
      </c>
      <c r="B240" s="199" t="s">
        <v>147</v>
      </c>
      <c r="C240" s="219"/>
      <c r="D240" s="199"/>
      <c r="E240" s="246">
        <f>E243+E247</f>
        <v>143</v>
      </c>
      <c r="F240" s="246">
        <f>F243+F247</f>
        <v>136</v>
      </c>
      <c r="G240" s="246">
        <f t="shared" si="19"/>
        <v>95.104895104895107</v>
      </c>
    </row>
    <row r="241" spans="1:7" ht="47.25">
      <c r="A241" s="216" t="s">
        <v>557</v>
      </c>
      <c r="B241" s="205" t="s">
        <v>148</v>
      </c>
      <c r="C241" s="219"/>
      <c r="D241" s="199"/>
      <c r="E241" s="246">
        <f t="shared" ref="E241:F243" si="25">E242</f>
        <v>17</v>
      </c>
      <c r="F241" s="246">
        <f t="shared" si="25"/>
        <v>17</v>
      </c>
      <c r="G241" s="246">
        <f t="shared" si="19"/>
        <v>100</v>
      </c>
    </row>
    <row r="242" spans="1:7" ht="47.25">
      <c r="A242" s="216" t="s">
        <v>558</v>
      </c>
      <c r="B242" s="205" t="s">
        <v>149</v>
      </c>
      <c r="C242" s="219"/>
      <c r="D242" s="199"/>
      <c r="E242" s="246">
        <f t="shared" si="25"/>
        <v>17</v>
      </c>
      <c r="F242" s="246">
        <f t="shared" si="25"/>
        <v>17</v>
      </c>
      <c r="G242" s="246">
        <f t="shared" si="19"/>
        <v>100</v>
      </c>
    </row>
    <row r="243" spans="1:7" ht="31.5">
      <c r="A243" s="206" t="s">
        <v>87</v>
      </c>
      <c r="B243" s="205" t="s">
        <v>149</v>
      </c>
      <c r="C243" s="220">
        <v>240</v>
      </c>
      <c r="D243" s="208"/>
      <c r="E243" s="247">
        <f t="shared" si="25"/>
        <v>17</v>
      </c>
      <c r="F243" s="247">
        <f t="shared" si="25"/>
        <v>17</v>
      </c>
      <c r="G243" s="246">
        <f t="shared" si="19"/>
        <v>100</v>
      </c>
    </row>
    <row r="244" spans="1:7">
      <c r="A244" s="206" t="s">
        <v>19</v>
      </c>
      <c r="B244" s="205" t="s">
        <v>149</v>
      </c>
      <c r="C244" s="220">
        <v>240</v>
      </c>
      <c r="D244" s="208" t="s">
        <v>20</v>
      </c>
      <c r="E244" s="247">
        <f>24-7</f>
        <v>17</v>
      </c>
      <c r="F244" s="247">
        <v>17</v>
      </c>
      <c r="G244" s="246">
        <f t="shared" si="19"/>
        <v>100</v>
      </c>
    </row>
    <row r="245" spans="1:7" ht="78.75">
      <c r="A245" s="204" t="s">
        <v>555</v>
      </c>
      <c r="B245" s="208" t="s">
        <v>509</v>
      </c>
      <c r="C245" s="220"/>
      <c r="D245" s="208"/>
      <c r="E245" s="247">
        <f t="shared" ref="E245:F247" si="26">E246</f>
        <v>126</v>
      </c>
      <c r="F245" s="247">
        <f t="shared" si="26"/>
        <v>119</v>
      </c>
      <c r="G245" s="246">
        <f t="shared" si="19"/>
        <v>94.444444444444443</v>
      </c>
    </row>
    <row r="246" spans="1:7" ht="63">
      <c r="A246" s="204" t="s">
        <v>556</v>
      </c>
      <c r="B246" s="208" t="s">
        <v>151</v>
      </c>
      <c r="C246" s="220"/>
      <c r="D246" s="208"/>
      <c r="E246" s="247">
        <f t="shared" si="26"/>
        <v>126</v>
      </c>
      <c r="F246" s="247">
        <f t="shared" si="26"/>
        <v>119</v>
      </c>
      <c r="G246" s="246">
        <f t="shared" si="19"/>
        <v>94.444444444444443</v>
      </c>
    </row>
    <row r="247" spans="1:7" ht="31.5">
      <c r="A247" s="206" t="s">
        <v>559</v>
      </c>
      <c r="B247" s="208" t="s">
        <v>151</v>
      </c>
      <c r="C247" s="220">
        <v>240</v>
      </c>
      <c r="D247" s="208"/>
      <c r="E247" s="247">
        <f t="shared" si="26"/>
        <v>126</v>
      </c>
      <c r="F247" s="247">
        <f t="shared" si="26"/>
        <v>119</v>
      </c>
      <c r="G247" s="246">
        <f t="shared" si="19"/>
        <v>94.444444444444443</v>
      </c>
    </row>
    <row r="248" spans="1:7">
      <c r="A248" s="206" t="s">
        <v>19</v>
      </c>
      <c r="B248" s="208" t="s">
        <v>151</v>
      </c>
      <c r="C248" s="220">
        <v>240</v>
      </c>
      <c r="D248" s="208" t="s">
        <v>20</v>
      </c>
      <c r="E248" s="247">
        <f>96+24+6</f>
        <v>126</v>
      </c>
      <c r="F248" s="247">
        <v>119</v>
      </c>
      <c r="G248" s="246">
        <f t="shared" si="19"/>
        <v>94.444444444444443</v>
      </c>
    </row>
    <row r="249" spans="1:7">
      <c r="A249" s="215" t="s">
        <v>140</v>
      </c>
      <c r="B249" s="199" t="s">
        <v>141</v>
      </c>
      <c r="C249" s="219"/>
      <c r="D249" s="199"/>
      <c r="E249" s="246">
        <f>E253</f>
        <v>50</v>
      </c>
      <c r="F249" s="246">
        <f>F253</f>
        <v>50</v>
      </c>
      <c r="G249" s="246">
        <f t="shared" si="19"/>
        <v>100</v>
      </c>
    </row>
    <row r="250" spans="1:7" ht="31.5">
      <c r="A250" s="206" t="s">
        <v>560</v>
      </c>
      <c r="B250" s="208" t="s">
        <v>143</v>
      </c>
      <c r="C250" s="219"/>
      <c r="D250" s="199"/>
      <c r="E250" s="247">
        <f>E251</f>
        <v>50</v>
      </c>
      <c r="F250" s="247">
        <f>F251</f>
        <v>50</v>
      </c>
      <c r="G250" s="246">
        <f t="shared" si="19"/>
        <v>100</v>
      </c>
    </row>
    <row r="251" spans="1:7" ht="31.5">
      <c r="A251" s="206" t="s">
        <v>561</v>
      </c>
      <c r="B251" s="208" t="s">
        <v>303</v>
      </c>
      <c r="C251" s="219"/>
      <c r="D251" s="199"/>
      <c r="E251" s="247">
        <f>E252</f>
        <v>50</v>
      </c>
      <c r="F251" s="247">
        <f>F252</f>
        <v>50</v>
      </c>
      <c r="G251" s="246">
        <f t="shared" si="19"/>
        <v>100</v>
      </c>
    </row>
    <row r="252" spans="1:7" ht="31.5">
      <c r="A252" s="206" t="s">
        <v>87</v>
      </c>
      <c r="B252" s="208" t="s">
        <v>303</v>
      </c>
      <c r="C252" s="220">
        <v>240</v>
      </c>
      <c r="D252" s="208"/>
      <c r="E252" s="247">
        <v>50</v>
      </c>
      <c r="F252" s="247">
        <v>50</v>
      </c>
      <c r="G252" s="246">
        <f t="shared" si="19"/>
        <v>100</v>
      </c>
    </row>
    <row r="253" spans="1:7">
      <c r="A253" s="206" t="s">
        <v>47</v>
      </c>
      <c r="B253" s="208" t="s">
        <v>303</v>
      </c>
      <c r="C253" s="220">
        <v>240</v>
      </c>
      <c r="D253" s="208" t="s">
        <v>48</v>
      </c>
      <c r="E253" s="247">
        <v>50</v>
      </c>
      <c r="F253" s="247">
        <v>50</v>
      </c>
      <c r="G253" s="246">
        <f t="shared" si="19"/>
        <v>100</v>
      </c>
    </row>
    <row r="254" spans="1:7" ht="94.5">
      <c r="A254" s="236" t="s">
        <v>447</v>
      </c>
      <c r="B254" s="219" t="s">
        <v>448</v>
      </c>
      <c r="C254" s="220"/>
      <c r="D254" s="208"/>
      <c r="E254" s="246">
        <f>E255</f>
        <v>1083.8</v>
      </c>
      <c r="F254" s="246">
        <f>F255</f>
        <v>1083.8</v>
      </c>
      <c r="G254" s="246">
        <f t="shared" si="19"/>
        <v>100</v>
      </c>
    </row>
    <row r="255" spans="1:7" ht="78.75">
      <c r="A255" s="206" t="s">
        <v>565</v>
      </c>
      <c r="B255" s="219" t="s">
        <v>562</v>
      </c>
      <c r="C255" s="220"/>
      <c r="D255" s="208"/>
      <c r="E255" s="246">
        <f>E263+E259</f>
        <v>1083.8</v>
      </c>
      <c r="F255" s="246">
        <f>F263+F259</f>
        <v>1083.8</v>
      </c>
      <c r="G255" s="246">
        <f t="shared" si="19"/>
        <v>100</v>
      </c>
    </row>
    <row r="256" spans="1:7" ht="94.5">
      <c r="A256" s="206" t="s">
        <v>580</v>
      </c>
      <c r="B256" s="220" t="s">
        <v>563</v>
      </c>
      <c r="C256" s="220"/>
      <c r="D256" s="208"/>
      <c r="E256" s="247">
        <f>E257</f>
        <v>1028.8</v>
      </c>
      <c r="F256" s="247">
        <f>F257</f>
        <v>1028.8</v>
      </c>
      <c r="G256" s="246">
        <f t="shared" si="19"/>
        <v>100</v>
      </c>
    </row>
    <row r="257" spans="1:7" ht="78.75">
      <c r="A257" s="206" t="s">
        <v>219</v>
      </c>
      <c r="B257" s="220" t="s">
        <v>564</v>
      </c>
      <c r="C257" s="220"/>
      <c r="D257" s="208"/>
      <c r="E257" s="247">
        <f>E262</f>
        <v>1028.8</v>
      </c>
      <c r="F257" s="247">
        <f>F262</f>
        <v>1028.8</v>
      </c>
      <c r="G257" s="246">
        <f t="shared" si="19"/>
        <v>100</v>
      </c>
    </row>
    <row r="258" spans="1:7" ht="31.5">
      <c r="A258" s="206" t="s">
        <v>604</v>
      </c>
      <c r="B258" s="220" t="s">
        <v>564</v>
      </c>
      <c r="C258" s="220">
        <v>240</v>
      </c>
      <c r="D258" s="208"/>
      <c r="E258" s="247">
        <f>E259</f>
        <v>55</v>
      </c>
      <c r="F258" s="247">
        <f>F259</f>
        <v>55</v>
      </c>
      <c r="G258" s="246">
        <f t="shared" si="19"/>
        <v>100</v>
      </c>
    </row>
    <row r="259" spans="1:7">
      <c r="A259" s="217" t="s">
        <v>43</v>
      </c>
      <c r="B259" s="220" t="s">
        <v>564</v>
      </c>
      <c r="C259" s="220">
        <v>240</v>
      </c>
      <c r="D259" s="208" t="s">
        <v>44</v>
      </c>
      <c r="E259" s="247">
        <v>55</v>
      </c>
      <c r="F259" s="247">
        <v>55</v>
      </c>
      <c r="G259" s="246">
        <f t="shared" si="19"/>
        <v>100</v>
      </c>
    </row>
    <row r="260" spans="1:7" ht="94.5">
      <c r="A260" s="206" t="s">
        <v>580</v>
      </c>
      <c r="B260" s="220" t="s">
        <v>564</v>
      </c>
      <c r="C260" s="220"/>
      <c r="D260" s="208"/>
      <c r="E260" s="247">
        <f t="shared" ref="E260:F262" si="27">E261</f>
        <v>1028.8</v>
      </c>
      <c r="F260" s="247">
        <f t="shared" si="27"/>
        <v>1028.8</v>
      </c>
      <c r="G260" s="246">
        <f t="shared" si="19"/>
        <v>100</v>
      </c>
    </row>
    <row r="261" spans="1:7" ht="78.75">
      <c r="A261" s="206" t="s">
        <v>219</v>
      </c>
      <c r="B261" s="220" t="s">
        <v>564</v>
      </c>
      <c r="C261" s="220"/>
      <c r="D261" s="208"/>
      <c r="E261" s="247">
        <f t="shared" si="27"/>
        <v>1028.8</v>
      </c>
      <c r="F261" s="247">
        <f t="shared" si="27"/>
        <v>1028.8</v>
      </c>
      <c r="G261" s="246">
        <f t="shared" si="19"/>
        <v>100</v>
      </c>
    </row>
    <row r="262" spans="1:7" ht="31.5">
      <c r="A262" s="206" t="s">
        <v>605</v>
      </c>
      <c r="B262" s="220" t="s">
        <v>564</v>
      </c>
      <c r="C262" s="220">
        <v>240</v>
      </c>
      <c r="D262" s="208"/>
      <c r="E262" s="247">
        <f t="shared" si="27"/>
        <v>1028.8</v>
      </c>
      <c r="F262" s="247">
        <f t="shared" si="27"/>
        <v>1028.8</v>
      </c>
      <c r="G262" s="246">
        <f t="shared" si="19"/>
        <v>100</v>
      </c>
    </row>
    <row r="263" spans="1:7">
      <c r="A263" s="217" t="s">
        <v>43</v>
      </c>
      <c r="B263" s="220" t="s">
        <v>564</v>
      </c>
      <c r="C263" s="220">
        <v>240</v>
      </c>
      <c r="D263" s="208" t="s">
        <v>44</v>
      </c>
      <c r="E263" s="247">
        <v>1028.8</v>
      </c>
      <c r="F263" s="247">
        <v>1028.8</v>
      </c>
      <c r="G263" s="246">
        <f t="shared" si="19"/>
        <v>100</v>
      </c>
    </row>
    <row r="264" spans="1:7" hidden="1">
      <c r="A264" s="200" t="s">
        <v>599</v>
      </c>
      <c r="B264" s="219" t="s">
        <v>601</v>
      </c>
      <c r="C264" s="219"/>
      <c r="D264" s="199"/>
      <c r="E264" s="246">
        <f>E265</f>
        <v>0</v>
      </c>
      <c r="F264" s="149"/>
      <c r="G264" s="246" t="e">
        <f t="shared" si="19"/>
        <v>#DIV/0!</v>
      </c>
    </row>
    <row r="265" spans="1:7" ht="31.5" hidden="1">
      <c r="A265" s="209" t="s">
        <v>600</v>
      </c>
      <c r="B265" s="220" t="s">
        <v>602</v>
      </c>
      <c r="C265" s="220"/>
      <c r="D265" s="208"/>
      <c r="E265" s="247">
        <f>E266</f>
        <v>0</v>
      </c>
      <c r="F265" s="149"/>
      <c r="G265" s="246" t="e">
        <f t="shared" si="19"/>
        <v>#DIV/0!</v>
      </c>
    </row>
    <row r="266" spans="1:7" hidden="1">
      <c r="A266" s="209" t="s">
        <v>598</v>
      </c>
      <c r="B266" s="220" t="s">
        <v>597</v>
      </c>
      <c r="C266" s="220"/>
      <c r="D266" s="208"/>
      <c r="E266" s="247">
        <f>E267</f>
        <v>0</v>
      </c>
      <c r="F266" s="149"/>
      <c r="G266" s="246" t="e">
        <f t="shared" si="19"/>
        <v>#DIV/0!</v>
      </c>
    </row>
    <row r="267" spans="1:7" ht="31.5" hidden="1">
      <c r="A267" s="206" t="s">
        <v>87</v>
      </c>
      <c r="B267" s="220" t="s">
        <v>597</v>
      </c>
      <c r="C267" s="220">
        <v>240</v>
      </c>
      <c r="D267" s="208"/>
      <c r="E267" s="247">
        <f>E268</f>
        <v>0</v>
      </c>
      <c r="F267" s="149"/>
      <c r="G267" s="246" t="e">
        <f t="shared" si="19"/>
        <v>#DIV/0!</v>
      </c>
    </row>
    <row r="268" spans="1:7" hidden="1">
      <c r="A268" s="217" t="s">
        <v>41</v>
      </c>
      <c r="B268" s="220" t="s">
        <v>597</v>
      </c>
      <c r="C268" s="220">
        <v>240</v>
      </c>
      <c r="D268" s="208" t="s">
        <v>42</v>
      </c>
      <c r="E268" s="247">
        <v>0</v>
      </c>
      <c r="F268" s="149"/>
      <c r="G268" s="246" t="e">
        <f t="shared" si="19"/>
        <v>#DIV/0!</v>
      </c>
    </row>
    <row r="269" spans="1:7" ht="31.5">
      <c r="A269" s="213" t="s">
        <v>607</v>
      </c>
      <c r="B269" s="219" t="s">
        <v>609</v>
      </c>
      <c r="C269" s="219"/>
      <c r="D269" s="199"/>
      <c r="E269" s="246">
        <f>E270+E277</f>
        <v>7732</v>
      </c>
      <c r="F269" s="246">
        <f>F270+F277</f>
        <v>7732</v>
      </c>
      <c r="G269" s="246">
        <f t="shared" si="19"/>
        <v>100</v>
      </c>
    </row>
    <row r="270" spans="1:7" ht="31.5">
      <c r="A270" s="206" t="s">
        <v>608</v>
      </c>
      <c r="B270" s="220" t="s">
        <v>610</v>
      </c>
      <c r="C270" s="220"/>
      <c r="D270" s="208"/>
      <c r="E270" s="247">
        <f t="shared" ref="E270:F272" si="28">E271</f>
        <v>7500</v>
      </c>
      <c r="F270" s="247">
        <f t="shared" si="28"/>
        <v>7500</v>
      </c>
      <c r="G270" s="246">
        <f t="shared" si="19"/>
        <v>100</v>
      </c>
    </row>
    <row r="271" spans="1:7">
      <c r="A271" s="206" t="s">
        <v>606</v>
      </c>
      <c r="B271" s="220" t="s">
        <v>611</v>
      </c>
      <c r="C271" s="220"/>
      <c r="D271" s="208"/>
      <c r="E271" s="247">
        <f t="shared" si="28"/>
        <v>7500</v>
      </c>
      <c r="F271" s="247">
        <f t="shared" si="28"/>
        <v>7500</v>
      </c>
      <c r="G271" s="246">
        <f t="shared" ref="G271:G334" si="29">F271/E271*100</f>
        <v>100</v>
      </c>
    </row>
    <row r="272" spans="1:7" ht="31.5">
      <c r="A272" s="206" t="s">
        <v>452</v>
      </c>
      <c r="B272" s="220" t="s">
        <v>611</v>
      </c>
      <c r="C272" s="220">
        <v>240</v>
      </c>
      <c r="D272" s="208"/>
      <c r="E272" s="247">
        <f t="shared" si="28"/>
        <v>7500</v>
      </c>
      <c r="F272" s="247">
        <f t="shared" si="28"/>
        <v>7500</v>
      </c>
      <c r="G272" s="246">
        <f t="shared" si="29"/>
        <v>100</v>
      </c>
    </row>
    <row r="273" spans="1:7">
      <c r="A273" s="217" t="s">
        <v>43</v>
      </c>
      <c r="B273" s="220" t="s">
        <v>611</v>
      </c>
      <c r="C273" s="220">
        <v>240</v>
      </c>
      <c r="D273" s="208" t="s">
        <v>44</v>
      </c>
      <c r="E273" s="247">
        <v>7500</v>
      </c>
      <c r="F273" s="247">
        <v>7500</v>
      </c>
      <c r="G273" s="246">
        <f t="shared" si="29"/>
        <v>100</v>
      </c>
    </row>
    <row r="274" spans="1:7" ht="31.5">
      <c r="A274" s="206" t="s">
        <v>608</v>
      </c>
      <c r="B274" s="220" t="s">
        <v>610</v>
      </c>
      <c r="C274" s="220"/>
      <c r="D274" s="208"/>
      <c r="E274" s="247">
        <f t="shared" ref="E274:F276" si="30">E275</f>
        <v>232</v>
      </c>
      <c r="F274" s="247">
        <f t="shared" si="30"/>
        <v>232</v>
      </c>
      <c r="G274" s="246">
        <f t="shared" si="29"/>
        <v>100</v>
      </c>
    </row>
    <row r="275" spans="1:7">
      <c r="A275" s="206" t="s">
        <v>606</v>
      </c>
      <c r="B275" s="220" t="s">
        <v>611</v>
      </c>
      <c r="C275" s="220"/>
      <c r="D275" s="208"/>
      <c r="E275" s="247">
        <f t="shared" si="30"/>
        <v>232</v>
      </c>
      <c r="F275" s="247">
        <f t="shared" si="30"/>
        <v>232</v>
      </c>
      <c r="G275" s="246">
        <f t="shared" si="29"/>
        <v>100</v>
      </c>
    </row>
    <row r="276" spans="1:7" ht="31.5">
      <c r="A276" s="206" t="s">
        <v>452</v>
      </c>
      <c r="B276" s="220" t="s">
        <v>611</v>
      </c>
      <c r="C276" s="220">
        <v>240</v>
      </c>
      <c r="D276" s="208"/>
      <c r="E276" s="247">
        <f t="shared" si="30"/>
        <v>232</v>
      </c>
      <c r="F276" s="247">
        <f t="shared" si="30"/>
        <v>232</v>
      </c>
      <c r="G276" s="246">
        <f t="shared" si="29"/>
        <v>100</v>
      </c>
    </row>
    <row r="277" spans="1:7">
      <c r="A277" s="217" t="s">
        <v>43</v>
      </c>
      <c r="B277" s="220" t="s">
        <v>611</v>
      </c>
      <c r="C277" s="220">
        <v>240</v>
      </c>
      <c r="D277" s="208" t="s">
        <v>44</v>
      </c>
      <c r="E277" s="247">
        <v>232</v>
      </c>
      <c r="F277" s="247">
        <v>232</v>
      </c>
      <c r="G277" s="246">
        <f t="shared" si="29"/>
        <v>100</v>
      </c>
    </row>
    <row r="278" spans="1:7">
      <c r="A278" s="203" t="s">
        <v>81</v>
      </c>
      <c r="B278" s="202" t="s">
        <v>82</v>
      </c>
      <c r="C278" s="205"/>
      <c r="D278" s="208"/>
      <c r="E278" s="249">
        <f>E279+E286</f>
        <v>7392.9</v>
      </c>
      <c r="F278" s="249">
        <f>F279+F286</f>
        <v>7303.5</v>
      </c>
      <c r="G278" s="246">
        <f t="shared" si="29"/>
        <v>98.790731647932489</v>
      </c>
    </row>
    <row r="279" spans="1:7" ht="47.25">
      <c r="A279" s="213" t="s">
        <v>91</v>
      </c>
      <c r="B279" s="199" t="s">
        <v>92</v>
      </c>
      <c r="C279" s="202"/>
      <c r="D279" s="199"/>
      <c r="E279" s="249">
        <f>E280+E285</f>
        <v>1458.4</v>
      </c>
      <c r="F279" s="249">
        <f>F280+F285</f>
        <v>1458.4</v>
      </c>
      <c r="G279" s="246">
        <f t="shared" si="29"/>
        <v>100</v>
      </c>
    </row>
    <row r="280" spans="1:7">
      <c r="A280" s="204" t="s">
        <v>85</v>
      </c>
      <c r="B280" s="208" t="s">
        <v>93</v>
      </c>
      <c r="C280" s="205"/>
      <c r="D280" s="208"/>
      <c r="E280" s="248">
        <f t="shared" ref="E280:F282" si="31">E281</f>
        <v>1258.4000000000001</v>
      </c>
      <c r="F280" s="248">
        <f t="shared" si="31"/>
        <v>1258.4000000000001</v>
      </c>
      <c r="G280" s="246">
        <f t="shared" si="29"/>
        <v>100</v>
      </c>
    </row>
    <row r="281" spans="1:7" ht="63">
      <c r="A281" s="209" t="s">
        <v>94</v>
      </c>
      <c r="B281" s="208" t="s">
        <v>95</v>
      </c>
      <c r="C281" s="205"/>
      <c r="D281" s="208"/>
      <c r="E281" s="248">
        <f t="shared" si="31"/>
        <v>1258.4000000000001</v>
      </c>
      <c r="F281" s="248">
        <f t="shared" si="31"/>
        <v>1258.4000000000001</v>
      </c>
      <c r="G281" s="246">
        <f t="shared" si="29"/>
        <v>100</v>
      </c>
    </row>
    <row r="282" spans="1:7" ht="31.5">
      <c r="A282" s="204" t="s">
        <v>96</v>
      </c>
      <c r="B282" s="208" t="s">
        <v>95</v>
      </c>
      <c r="C282" s="205" t="s">
        <v>97</v>
      </c>
      <c r="D282" s="208"/>
      <c r="E282" s="248">
        <f t="shared" si="31"/>
        <v>1258.4000000000001</v>
      </c>
      <c r="F282" s="248">
        <f t="shared" si="31"/>
        <v>1258.4000000000001</v>
      </c>
      <c r="G282" s="246">
        <f t="shared" si="29"/>
        <v>100</v>
      </c>
    </row>
    <row r="283" spans="1:7" ht="47.25">
      <c r="A283" s="206" t="s">
        <v>538</v>
      </c>
      <c r="B283" s="208" t="s">
        <v>95</v>
      </c>
      <c r="C283" s="205" t="s">
        <v>97</v>
      </c>
      <c r="D283" s="208" t="s">
        <v>12</v>
      </c>
      <c r="E283" s="248">
        <f>1248.4-200+210</f>
        <v>1258.4000000000001</v>
      </c>
      <c r="F283" s="248">
        <v>1258.4000000000001</v>
      </c>
      <c r="G283" s="246">
        <f t="shared" si="29"/>
        <v>100</v>
      </c>
    </row>
    <row r="284" spans="1:7">
      <c r="A284" s="206" t="s">
        <v>636</v>
      </c>
      <c r="B284" s="208" t="s">
        <v>638</v>
      </c>
      <c r="C284" s="205" t="s">
        <v>97</v>
      </c>
      <c r="D284" s="208"/>
      <c r="E284" s="248">
        <f>E285</f>
        <v>200</v>
      </c>
      <c r="F284" s="248">
        <f>F285</f>
        <v>200</v>
      </c>
      <c r="G284" s="246">
        <f t="shared" si="29"/>
        <v>100</v>
      </c>
    </row>
    <row r="285" spans="1:7" ht="47.25">
      <c r="A285" s="206" t="s">
        <v>538</v>
      </c>
      <c r="B285" s="208" t="s">
        <v>638</v>
      </c>
      <c r="C285" s="205" t="s">
        <v>97</v>
      </c>
      <c r="D285" s="208" t="s">
        <v>12</v>
      </c>
      <c r="E285" s="248">
        <v>200</v>
      </c>
      <c r="F285" s="248">
        <v>200</v>
      </c>
      <c r="G285" s="246">
        <f t="shared" si="29"/>
        <v>100</v>
      </c>
    </row>
    <row r="286" spans="1:7">
      <c r="A286" s="200" t="s">
        <v>83</v>
      </c>
      <c r="B286" s="199" t="s">
        <v>84</v>
      </c>
      <c r="C286" s="202"/>
      <c r="D286" s="199"/>
      <c r="E286" s="249">
        <f>E290+E292+E294+E299+E304+E307+E309+E315+E318+E296</f>
        <v>5934.5</v>
      </c>
      <c r="F286" s="249">
        <f>F290+F292+F294+F299+F304+F307+F309+F315+F318+F296</f>
        <v>5845.0999999999995</v>
      </c>
      <c r="G286" s="246">
        <f t="shared" si="29"/>
        <v>98.493554638132935</v>
      </c>
    </row>
    <row r="287" spans="1:7">
      <c r="A287" s="204" t="s">
        <v>85</v>
      </c>
      <c r="B287" s="208" t="s">
        <v>86</v>
      </c>
      <c r="C287" s="205"/>
      <c r="D287" s="208"/>
      <c r="E287" s="248">
        <f t="shared" ref="E287:F289" si="32">E288</f>
        <v>3746.7000000000007</v>
      </c>
      <c r="F287" s="248">
        <f t="shared" si="32"/>
        <v>3734.7</v>
      </c>
      <c r="G287" s="246">
        <f t="shared" si="29"/>
        <v>99.679718151973717</v>
      </c>
    </row>
    <row r="288" spans="1:7" ht="47.25">
      <c r="A288" s="209" t="s">
        <v>98</v>
      </c>
      <c r="B288" s="208" t="s">
        <v>88</v>
      </c>
      <c r="C288" s="205"/>
      <c r="D288" s="208"/>
      <c r="E288" s="248">
        <f t="shared" si="32"/>
        <v>3746.7000000000007</v>
      </c>
      <c r="F288" s="248">
        <f t="shared" si="32"/>
        <v>3734.7</v>
      </c>
      <c r="G288" s="246">
        <f t="shared" si="29"/>
        <v>99.679718151973717</v>
      </c>
    </row>
    <row r="289" spans="1:7" ht="31.5">
      <c r="A289" s="204" t="s">
        <v>96</v>
      </c>
      <c r="B289" s="208" t="s">
        <v>88</v>
      </c>
      <c r="C289" s="208" t="s">
        <v>97</v>
      </c>
      <c r="D289" s="208"/>
      <c r="E289" s="248">
        <f t="shared" si="32"/>
        <v>3746.7000000000007</v>
      </c>
      <c r="F289" s="248">
        <f t="shared" si="32"/>
        <v>3734.7</v>
      </c>
      <c r="G289" s="246">
        <f t="shared" si="29"/>
        <v>99.679718151973717</v>
      </c>
    </row>
    <row r="290" spans="1:7" ht="47.25">
      <c r="A290" s="206" t="s">
        <v>538</v>
      </c>
      <c r="B290" s="208" t="s">
        <v>88</v>
      </c>
      <c r="C290" s="208" t="s">
        <v>97</v>
      </c>
      <c r="D290" s="208" t="s">
        <v>12</v>
      </c>
      <c r="E290" s="173">
        <f>3991.1+420.7-308.9-750+800-380-26.2</f>
        <v>3746.7000000000007</v>
      </c>
      <c r="F290" s="173">
        <v>3734.7</v>
      </c>
      <c r="G290" s="246">
        <f t="shared" si="29"/>
        <v>99.679718151973717</v>
      </c>
    </row>
    <row r="291" spans="1:7" ht="31.5">
      <c r="A291" s="204" t="s">
        <v>96</v>
      </c>
      <c r="B291" s="208" t="s">
        <v>639</v>
      </c>
      <c r="C291" s="208" t="s">
        <v>97</v>
      </c>
      <c r="D291" s="208"/>
      <c r="E291" s="248">
        <f>E292</f>
        <v>1130</v>
      </c>
      <c r="F291" s="248">
        <f>F292</f>
        <v>1130</v>
      </c>
      <c r="G291" s="246">
        <f t="shared" si="29"/>
        <v>100</v>
      </c>
    </row>
    <row r="292" spans="1:7" ht="47.25">
      <c r="A292" s="206" t="s">
        <v>538</v>
      </c>
      <c r="B292" s="208" t="s">
        <v>639</v>
      </c>
      <c r="C292" s="208" t="s">
        <v>97</v>
      </c>
      <c r="D292" s="208" t="s">
        <v>12</v>
      </c>
      <c r="E292" s="248">
        <f>750+380</f>
        <v>1130</v>
      </c>
      <c r="F292" s="248">
        <v>1130</v>
      </c>
      <c r="G292" s="246">
        <f t="shared" si="29"/>
        <v>100</v>
      </c>
    </row>
    <row r="293" spans="1:7" ht="63">
      <c r="A293" s="204" t="s">
        <v>656</v>
      </c>
      <c r="B293" s="208" t="s">
        <v>655</v>
      </c>
      <c r="C293" s="208" t="s">
        <v>97</v>
      </c>
      <c r="D293" s="208"/>
      <c r="E293" s="248">
        <f>E294</f>
        <v>104.2</v>
      </c>
      <c r="F293" s="248">
        <f>F294</f>
        <v>104.2</v>
      </c>
      <c r="G293" s="246">
        <f t="shared" si="29"/>
        <v>100</v>
      </c>
    </row>
    <row r="294" spans="1:7" ht="47.25">
      <c r="A294" s="206" t="s">
        <v>538</v>
      </c>
      <c r="B294" s="208" t="s">
        <v>655</v>
      </c>
      <c r="C294" s="208" t="s">
        <v>97</v>
      </c>
      <c r="D294" s="208" t="s">
        <v>12</v>
      </c>
      <c r="E294" s="248">
        <v>104.2</v>
      </c>
      <c r="F294" s="248">
        <v>104.2</v>
      </c>
      <c r="G294" s="246">
        <f t="shared" si="29"/>
        <v>100</v>
      </c>
    </row>
    <row r="295" spans="1:7" ht="63">
      <c r="A295" s="204" t="s">
        <v>656</v>
      </c>
      <c r="B295" s="208" t="s">
        <v>666</v>
      </c>
      <c r="C295" s="208" t="s">
        <v>97</v>
      </c>
      <c r="D295" s="208"/>
      <c r="E295" s="248">
        <f>E296</f>
        <v>42.4</v>
      </c>
      <c r="F295" s="248">
        <f>F296</f>
        <v>42.4</v>
      </c>
      <c r="G295" s="246">
        <f t="shared" si="29"/>
        <v>100</v>
      </c>
    </row>
    <row r="296" spans="1:7" ht="47.25">
      <c r="A296" s="206" t="s">
        <v>538</v>
      </c>
      <c r="B296" s="208" t="s">
        <v>666</v>
      </c>
      <c r="C296" s="208" t="s">
        <v>97</v>
      </c>
      <c r="D296" s="208" t="s">
        <v>12</v>
      </c>
      <c r="E296" s="248">
        <v>42.4</v>
      </c>
      <c r="F296" s="248">
        <v>42.4</v>
      </c>
      <c r="G296" s="246">
        <f t="shared" si="29"/>
        <v>100</v>
      </c>
    </row>
    <row r="297" spans="1:7">
      <c r="A297" s="204" t="s">
        <v>83</v>
      </c>
      <c r="B297" s="205" t="s">
        <v>84</v>
      </c>
      <c r="C297" s="208"/>
      <c r="D297" s="208"/>
      <c r="E297" s="248">
        <f>E298</f>
        <v>5.3</v>
      </c>
      <c r="F297" s="248">
        <f>F298</f>
        <v>5.3</v>
      </c>
      <c r="G297" s="246">
        <f t="shared" si="29"/>
        <v>100</v>
      </c>
    </row>
    <row r="298" spans="1:7" ht="31.5">
      <c r="A298" s="206" t="s">
        <v>87</v>
      </c>
      <c r="B298" s="205" t="s">
        <v>88</v>
      </c>
      <c r="C298" s="208" t="s">
        <v>101</v>
      </c>
      <c r="D298" s="208"/>
      <c r="E298" s="248">
        <f>E299</f>
        <v>5.3</v>
      </c>
      <c r="F298" s="248">
        <f>F299</f>
        <v>5.3</v>
      </c>
      <c r="G298" s="246">
        <f t="shared" si="29"/>
        <v>100</v>
      </c>
    </row>
    <row r="299" spans="1:7" ht="47.25">
      <c r="A299" s="206" t="s">
        <v>9</v>
      </c>
      <c r="B299" s="205" t="s">
        <v>88</v>
      </c>
      <c r="C299" s="208" t="s">
        <v>101</v>
      </c>
      <c r="D299" s="208" t="s">
        <v>10</v>
      </c>
      <c r="E299" s="248">
        <f>5.5-0.2</f>
        <v>5.3</v>
      </c>
      <c r="F299" s="248">
        <v>5.3</v>
      </c>
      <c r="G299" s="246">
        <f t="shared" si="29"/>
        <v>100</v>
      </c>
    </row>
    <row r="300" spans="1:7" ht="31.5">
      <c r="A300" s="209" t="s">
        <v>539</v>
      </c>
      <c r="B300" s="208" t="s">
        <v>88</v>
      </c>
      <c r="C300" s="205"/>
      <c r="D300" s="208"/>
      <c r="E300" s="248">
        <f>E301+E303+E308</f>
        <v>532.5</v>
      </c>
      <c r="F300" s="248">
        <f>F301+F303+F308</f>
        <v>455.1</v>
      </c>
      <c r="G300" s="246">
        <f t="shared" si="29"/>
        <v>85.464788732394368</v>
      </c>
    </row>
    <row r="301" spans="1:7" ht="31.5" hidden="1">
      <c r="A301" s="204" t="s">
        <v>96</v>
      </c>
      <c r="B301" s="208" t="s">
        <v>88</v>
      </c>
      <c r="C301" s="208" t="s">
        <v>97</v>
      </c>
      <c r="D301" s="208"/>
      <c r="E301" s="247">
        <v>0</v>
      </c>
      <c r="F301" s="149"/>
      <c r="G301" s="246" t="e">
        <f t="shared" si="29"/>
        <v>#DIV/0!</v>
      </c>
    </row>
    <row r="302" spans="1:7" ht="47.25" hidden="1">
      <c r="A302" s="206" t="s">
        <v>538</v>
      </c>
      <c r="B302" s="208" t="s">
        <v>88</v>
      </c>
      <c r="C302" s="208" t="s">
        <v>97</v>
      </c>
      <c r="D302" s="208" t="s">
        <v>12</v>
      </c>
      <c r="E302" s="247">
        <v>0</v>
      </c>
      <c r="F302" s="149"/>
      <c r="G302" s="246" t="e">
        <f t="shared" si="29"/>
        <v>#DIV/0!</v>
      </c>
    </row>
    <row r="303" spans="1:7" ht="31.5">
      <c r="A303" s="206" t="s">
        <v>87</v>
      </c>
      <c r="B303" s="208" t="s">
        <v>88</v>
      </c>
      <c r="C303" s="208" t="s">
        <v>99</v>
      </c>
      <c r="D303" s="208"/>
      <c r="E303" s="247">
        <f>E304</f>
        <v>522.20000000000005</v>
      </c>
      <c r="F303" s="247">
        <f>F304</f>
        <v>444.8</v>
      </c>
      <c r="G303" s="246">
        <f t="shared" si="29"/>
        <v>85.178092684795089</v>
      </c>
    </row>
    <row r="304" spans="1:7" ht="47.25">
      <c r="A304" s="206" t="s">
        <v>538</v>
      </c>
      <c r="B304" s="208" t="s">
        <v>88</v>
      </c>
      <c r="C304" s="208" t="s">
        <v>99</v>
      </c>
      <c r="D304" s="208" t="s">
        <v>12</v>
      </c>
      <c r="E304" s="247">
        <f>1362.9-350-339.6-151.1</f>
        <v>522.20000000000005</v>
      </c>
      <c r="F304" s="247">
        <v>444.8</v>
      </c>
      <c r="G304" s="246">
        <f t="shared" si="29"/>
        <v>85.178092684795089</v>
      </c>
    </row>
    <row r="305" spans="1:7" ht="47.25">
      <c r="A305" s="206" t="s">
        <v>618</v>
      </c>
      <c r="B305" s="208" t="s">
        <v>624</v>
      </c>
      <c r="C305" s="208"/>
      <c r="D305" s="208"/>
      <c r="E305" s="247">
        <f>E306</f>
        <v>120</v>
      </c>
      <c r="F305" s="247">
        <f>F306</f>
        <v>120</v>
      </c>
      <c r="G305" s="246">
        <f t="shared" si="29"/>
        <v>100</v>
      </c>
    </row>
    <row r="306" spans="1:7" ht="31.5">
      <c r="A306" s="206" t="s">
        <v>87</v>
      </c>
      <c r="B306" s="208" t="s">
        <v>624</v>
      </c>
      <c r="C306" s="208" t="s">
        <v>99</v>
      </c>
      <c r="D306" s="208"/>
      <c r="E306" s="247">
        <f>E307</f>
        <v>120</v>
      </c>
      <c r="F306" s="247">
        <f>F307</f>
        <v>120</v>
      </c>
      <c r="G306" s="246">
        <f t="shared" si="29"/>
        <v>100</v>
      </c>
    </row>
    <row r="307" spans="1:7" ht="47.25">
      <c r="A307" s="206" t="s">
        <v>538</v>
      </c>
      <c r="B307" s="208" t="s">
        <v>624</v>
      </c>
      <c r="C307" s="208" t="s">
        <v>99</v>
      </c>
      <c r="D307" s="208" t="s">
        <v>12</v>
      </c>
      <c r="E307" s="247">
        <v>120</v>
      </c>
      <c r="F307" s="247">
        <v>120</v>
      </c>
      <c r="G307" s="246">
        <f t="shared" si="29"/>
        <v>100</v>
      </c>
    </row>
    <row r="308" spans="1:7">
      <c r="A308" s="206" t="s">
        <v>100</v>
      </c>
      <c r="B308" s="208" t="s">
        <v>88</v>
      </c>
      <c r="C308" s="208" t="s">
        <v>101</v>
      </c>
      <c r="D308" s="208"/>
      <c r="E308" s="247">
        <f>E309</f>
        <v>10.3</v>
      </c>
      <c r="F308" s="247">
        <f>F309</f>
        <v>10.3</v>
      </c>
      <c r="G308" s="246">
        <f t="shared" si="29"/>
        <v>100</v>
      </c>
    </row>
    <row r="309" spans="1:7" ht="47.25">
      <c r="A309" s="206" t="s">
        <v>538</v>
      </c>
      <c r="B309" s="208" t="s">
        <v>88</v>
      </c>
      <c r="C309" s="208" t="s">
        <v>101</v>
      </c>
      <c r="D309" s="208" t="s">
        <v>12</v>
      </c>
      <c r="E309" s="247">
        <f>53.5-32-11.2</f>
        <v>10.3</v>
      </c>
      <c r="F309" s="247">
        <v>10.3</v>
      </c>
      <c r="G309" s="246">
        <f t="shared" si="29"/>
        <v>100</v>
      </c>
    </row>
    <row r="310" spans="1:7">
      <c r="A310" s="204" t="s">
        <v>81</v>
      </c>
      <c r="B310" s="208" t="s">
        <v>82</v>
      </c>
      <c r="C310" s="208"/>
      <c r="D310" s="208"/>
      <c r="E310" s="247">
        <f>E311</f>
        <v>253.4</v>
      </c>
      <c r="F310" s="247">
        <f>F311</f>
        <v>253.4</v>
      </c>
      <c r="G310" s="246">
        <f t="shared" si="29"/>
        <v>100</v>
      </c>
    </row>
    <row r="311" spans="1:7">
      <c r="A311" s="204" t="s">
        <v>83</v>
      </c>
      <c r="B311" s="208" t="s">
        <v>84</v>
      </c>
      <c r="C311" s="208"/>
      <c r="D311" s="208"/>
      <c r="E311" s="247">
        <f>E313+E316</f>
        <v>253.4</v>
      </c>
      <c r="F311" s="247">
        <f>F313+F316</f>
        <v>253.4</v>
      </c>
      <c r="G311" s="246">
        <f t="shared" si="29"/>
        <v>100</v>
      </c>
    </row>
    <row r="312" spans="1:7">
      <c r="A312" s="204" t="s">
        <v>85</v>
      </c>
      <c r="B312" s="208" t="s">
        <v>86</v>
      </c>
      <c r="C312" s="208"/>
      <c r="D312" s="208"/>
      <c r="E312" s="247">
        <f>E314+E317</f>
        <v>253.4</v>
      </c>
      <c r="F312" s="247">
        <f>F314+F317</f>
        <v>253.4</v>
      </c>
      <c r="G312" s="246">
        <f t="shared" si="29"/>
        <v>100</v>
      </c>
    </row>
    <row r="313" spans="1:7" ht="47.25">
      <c r="A313" s="210" t="s">
        <v>104</v>
      </c>
      <c r="B313" s="208" t="s">
        <v>105</v>
      </c>
      <c r="C313" s="208"/>
      <c r="D313" s="208"/>
      <c r="E313" s="247">
        <f>E314</f>
        <v>216.4</v>
      </c>
      <c r="F313" s="247">
        <f>F314</f>
        <v>216.4</v>
      </c>
      <c r="G313" s="246">
        <f t="shared" si="29"/>
        <v>100</v>
      </c>
    </row>
    <row r="314" spans="1:7">
      <c r="A314" s="210" t="s">
        <v>106</v>
      </c>
      <c r="B314" s="208" t="s">
        <v>105</v>
      </c>
      <c r="C314" s="208" t="s">
        <v>107</v>
      </c>
      <c r="D314" s="208"/>
      <c r="E314" s="247">
        <f>E315</f>
        <v>216.4</v>
      </c>
      <c r="F314" s="247">
        <f>F315</f>
        <v>216.4</v>
      </c>
      <c r="G314" s="246">
        <f t="shared" si="29"/>
        <v>100</v>
      </c>
    </row>
    <row r="315" spans="1:7" ht="31.5">
      <c r="A315" s="210" t="s">
        <v>540</v>
      </c>
      <c r="B315" s="208" t="s">
        <v>105</v>
      </c>
      <c r="C315" s="208" t="s">
        <v>107</v>
      </c>
      <c r="D315" s="208" t="s">
        <v>14</v>
      </c>
      <c r="E315" s="247">
        <v>216.4</v>
      </c>
      <c r="F315" s="247">
        <v>216.4</v>
      </c>
      <c r="G315" s="246">
        <f t="shared" si="29"/>
        <v>100</v>
      </c>
    </row>
    <row r="316" spans="1:7" ht="63">
      <c r="A316" s="206" t="s">
        <v>108</v>
      </c>
      <c r="B316" s="205" t="s">
        <v>109</v>
      </c>
      <c r="C316" s="205"/>
      <c r="D316" s="208"/>
      <c r="E316" s="248">
        <f>E317</f>
        <v>37</v>
      </c>
      <c r="F316" s="248">
        <f>F317</f>
        <v>37</v>
      </c>
      <c r="G316" s="246">
        <f t="shared" si="29"/>
        <v>100</v>
      </c>
    </row>
    <row r="317" spans="1:7">
      <c r="A317" s="210" t="s">
        <v>106</v>
      </c>
      <c r="B317" s="205" t="s">
        <v>109</v>
      </c>
      <c r="C317" s="208" t="s">
        <v>107</v>
      </c>
      <c r="D317" s="208"/>
      <c r="E317" s="247">
        <f>E318</f>
        <v>37</v>
      </c>
      <c r="F317" s="247">
        <f>F318</f>
        <v>37</v>
      </c>
      <c r="G317" s="246">
        <f t="shared" si="29"/>
        <v>100</v>
      </c>
    </row>
    <row r="318" spans="1:7" ht="31.5">
      <c r="A318" s="210" t="s">
        <v>540</v>
      </c>
      <c r="B318" s="205" t="s">
        <v>109</v>
      </c>
      <c r="C318" s="208" t="s">
        <v>107</v>
      </c>
      <c r="D318" s="208" t="s">
        <v>14</v>
      </c>
      <c r="E318" s="247">
        <v>37</v>
      </c>
      <c r="F318" s="247">
        <v>37</v>
      </c>
      <c r="G318" s="246">
        <f t="shared" si="29"/>
        <v>100</v>
      </c>
    </row>
    <row r="319" spans="1:7" ht="31.5">
      <c r="A319" s="200" t="s">
        <v>112</v>
      </c>
      <c r="B319" s="208" t="s">
        <v>113</v>
      </c>
      <c r="C319" s="208"/>
      <c r="D319" s="208"/>
      <c r="E319" s="246">
        <f>E324+E334+E337+E339+E345+E348+E354+E360+E362+E365+E371+E373+E378+E384+E389+E394+E399+E403+E408+E413+E418+E423</f>
        <v>9115.2999999999993</v>
      </c>
      <c r="F319" s="246">
        <f>F324+F334+F337+F339+F345+F348+F354+F360+F362+F365+F371+F373+F378+F384+F389+F394+F399+F403+F408+F413+F418+F423</f>
        <v>8073.2999999999993</v>
      </c>
      <c r="G319" s="246">
        <f t="shared" si="29"/>
        <v>88.568670257698585</v>
      </c>
    </row>
    <row r="320" spans="1:7">
      <c r="A320" s="209" t="s">
        <v>114</v>
      </c>
      <c r="B320" s="208" t="s">
        <v>115</v>
      </c>
      <c r="C320" s="208"/>
      <c r="D320" s="208"/>
      <c r="E320" s="247">
        <f t="shared" ref="E320:F323" si="33">E321</f>
        <v>0</v>
      </c>
      <c r="F320" s="247">
        <f t="shared" si="33"/>
        <v>0</v>
      </c>
      <c r="G320" s="246">
        <v>0</v>
      </c>
    </row>
    <row r="321" spans="1:7">
      <c r="A321" s="209" t="s">
        <v>114</v>
      </c>
      <c r="B321" s="208" t="s">
        <v>116</v>
      </c>
      <c r="C321" s="208"/>
      <c r="D321" s="208"/>
      <c r="E321" s="247">
        <f t="shared" si="33"/>
        <v>0</v>
      </c>
      <c r="F321" s="247">
        <f t="shared" si="33"/>
        <v>0</v>
      </c>
      <c r="G321" s="246">
        <v>0</v>
      </c>
    </row>
    <row r="322" spans="1:7">
      <c r="A322" s="206" t="s">
        <v>117</v>
      </c>
      <c r="B322" s="208" t="s">
        <v>118</v>
      </c>
      <c r="C322" s="208"/>
      <c r="D322" s="208"/>
      <c r="E322" s="247">
        <f t="shared" si="33"/>
        <v>0</v>
      </c>
      <c r="F322" s="247">
        <f t="shared" si="33"/>
        <v>0</v>
      </c>
      <c r="G322" s="246">
        <v>0</v>
      </c>
    </row>
    <row r="323" spans="1:7">
      <c r="A323" s="209" t="s">
        <v>119</v>
      </c>
      <c r="B323" s="208" t="s">
        <v>118</v>
      </c>
      <c r="C323" s="208" t="s">
        <v>120</v>
      </c>
      <c r="D323" s="208"/>
      <c r="E323" s="247">
        <f t="shared" si="33"/>
        <v>0</v>
      </c>
      <c r="F323" s="247">
        <f t="shared" si="33"/>
        <v>0</v>
      </c>
      <c r="G323" s="246">
        <v>0</v>
      </c>
    </row>
    <row r="324" spans="1:7">
      <c r="A324" s="209" t="s">
        <v>541</v>
      </c>
      <c r="B324" s="208" t="s">
        <v>118</v>
      </c>
      <c r="C324" s="208" t="s">
        <v>120</v>
      </c>
      <c r="D324" s="208" t="s">
        <v>18</v>
      </c>
      <c r="E324" s="247">
        <f>50-50</f>
        <v>0</v>
      </c>
      <c r="F324" s="247">
        <v>0</v>
      </c>
      <c r="G324" s="246">
        <v>0</v>
      </c>
    </row>
    <row r="325" spans="1:7" ht="47.25" hidden="1">
      <c r="A325" s="209" t="s">
        <v>123</v>
      </c>
      <c r="B325" s="208" t="s">
        <v>124</v>
      </c>
      <c r="C325" s="208"/>
      <c r="D325" s="208"/>
      <c r="E325" s="247">
        <f>E326+E328+E330</f>
        <v>0</v>
      </c>
      <c r="F325" s="149"/>
      <c r="G325" s="246" t="e">
        <f t="shared" si="29"/>
        <v>#DIV/0!</v>
      </c>
    </row>
    <row r="326" spans="1:7" hidden="1">
      <c r="A326" s="209" t="s">
        <v>125</v>
      </c>
      <c r="B326" s="208" t="s">
        <v>124</v>
      </c>
      <c r="C326" s="208" t="s">
        <v>126</v>
      </c>
      <c r="D326" s="208"/>
      <c r="E326" s="247">
        <v>0</v>
      </c>
      <c r="F326" s="149"/>
      <c r="G326" s="246" t="e">
        <f t="shared" si="29"/>
        <v>#DIV/0!</v>
      </c>
    </row>
    <row r="327" spans="1:7" hidden="1">
      <c r="A327" s="209" t="s">
        <v>19</v>
      </c>
      <c r="B327" s="208" t="s">
        <v>124</v>
      </c>
      <c r="C327" s="208" t="s">
        <v>126</v>
      </c>
      <c r="D327" s="208" t="s">
        <v>20</v>
      </c>
      <c r="E327" s="247">
        <v>0</v>
      </c>
      <c r="F327" s="149"/>
      <c r="G327" s="246" t="e">
        <f t="shared" si="29"/>
        <v>#DIV/0!</v>
      </c>
    </row>
    <row r="328" spans="1:7" ht="31.5" hidden="1">
      <c r="A328" s="206" t="s">
        <v>87</v>
      </c>
      <c r="B328" s="208" t="s">
        <v>124</v>
      </c>
      <c r="C328" s="208" t="s">
        <v>99</v>
      </c>
      <c r="D328" s="208"/>
      <c r="E328" s="247">
        <v>0</v>
      </c>
      <c r="F328" s="149"/>
      <c r="G328" s="246" t="e">
        <f t="shared" si="29"/>
        <v>#DIV/0!</v>
      </c>
    </row>
    <row r="329" spans="1:7" hidden="1">
      <c r="A329" s="209" t="s">
        <v>19</v>
      </c>
      <c r="B329" s="208" t="s">
        <v>124</v>
      </c>
      <c r="C329" s="208" t="s">
        <v>99</v>
      </c>
      <c r="D329" s="208" t="s">
        <v>20</v>
      </c>
      <c r="E329" s="247">
        <v>0</v>
      </c>
      <c r="F329" s="149"/>
      <c r="G329" s="246" t="e">
        <f t="shared" si="29"/>
        <v>#DIV/0!</v>
      </c>
    </row>
    <row r="330" spans="1:7" hidden="1">
      <c r="A330" s="206" t="s">
        <v>100</v>
      </c>
      <c r="B330" s="208" t="s">
        <v>124</v>
      </c>
      <c r="C330" s="208" t="s">
        <v>101</v>
      </c>
      <c r="D330" s="208"/>
      <c r="E330" s="247">
        <v>0</v>
      </c>
      <c r="F330" s="149"/>
      <c r="G330" s="246" t="e">
        <f t="shared" si="29"/>
        <v>#DIV/0!</v>
      </c>
    </row>
    <row r="331" spans="1:7" hidden="1">
      <c r="A331" s="209" t="s">
        <v>19</v>
      </c>
      <c r="B331" s="208" t="s">
        <v>124</v>
      </c>
      <c r="C331" s="208" t="s">
        <v>101</v>
      </c>
      <c r="D331" s="208" t="s">
        <v>20</v>
      </c>
      <c r="E331" s="247">
        <v>0</v>
      </c>
      <c r="F331" s="149"/>
      <c r="G331" s="246" t="e">
        <f t="shared" si="29"/>
        <v>#DIV/0!</v>
      </c>
    </row>
    <row r="332" spans="1:7" ht="47.25">
      <c r="A332" s="206" t="s">
        <v>128</v>
      </c>
      <c r="B332" s="208" t="s">
        <v>129</v>
      </c>
      <c r="C332" s="208"/>
      <c r="D332" s="208"/>
      <c r="E332" s="247">
        <f>E333</f>
        <v>10.400000000000006</v>
      </c>
      <c r="F332" s="247">
        <f>F333</f>
        <v>6.8</v>
      </c>
      <c r="G332" s="246">
        <f t="shared" si="29"/>
        <v>65.384615384615358</v>
      </c>
    </row>
    <row r="333" spans="1:7" ht="31.5">
      <c r="A333" s="206" t="s">
        <v>87</v>
      </c>
      <c r="B333" s="208" t="s">
        <v>129</v>
      </c>
      <c r="C333" s="208" t="s">
        <v>99</v>
      </c>
      <c r="D333" s="208"/>
      <c r="E333" s="247">
        <f>E334</f>
        <v>10.400000000000006</v>
      </c>
      <c r="F333" s="247">
        <f>F334</f>
        <v>6.8</v>
      </c>
      <c r="G333" s="246">
        <f t="shared" si="29"/>
        <v>65.384615384615358</v>
      </c>
    </row>
    <row r="334" spans="1:7">
      <c r="A334" s="209" t="s">
        <v>19</v>
      </c>
      <c r="B334" s="208" t="s">
        <v>129</v>
      </c>
      <c r="C334" s="208" t="s">
        <v>99</v>
      </c>
      <c r="D334" s="208" t="s">
        <v>20</v>
      </c>
      <c r="E334" s="247">
        <f>135-46.8-77.8</f>
        <v>10.400000000000006</v>
      </c>
      <c r="F334" s="247">
        <v>6.8</v>
      </c>
      <c r="G334" s="246">
        <f t="shared" si="29"/>
        <v>65.384615384615358</v>
      </c>
    </row>
    <row r="335" spans="1:7" ht="47.25">
      <c r="A335" s="209" t="s">
        <v>171</v>
      </c>
      <c r="B335" s="208" t="s">
        <v>172</v>
      </c>
      <c r="C335" s="208"/>
      <c r="D335" s="208"/>
      <c r="E335" s="254">
        <f>E338+E336</f>
        <v>278.3</v>
      </c>
      <c r="F335" s="254">
        <f>F338+F336</f>
        <v>278.3</v>
      </c>
      <c r="G335" s="246">
        <f t="shared" ref="G335:G398" si="34">F335/E335*100</f>
        <v>100</v>
      </c>
    </row>
    <row r="336" spans="1:7" ht="31.5">
      <c r="A336" s="204" t="s">
        <v>96</v>
      </c>
      <c r="B336" s="208" t="s">
        <v>172</v>
      </c>
      <c r="C336" s="208" t="s">
        <v>97</v>
      </c>
      <c r="D336" s="208"/>
      <c r="E336" s="254">
        <f>E337</f>
        <v>278.3</v>
      </c>
      <c r="F336" s="254">
        <f>F337</f>
        <v>278.3</v>
      </c>
      <c r="G336" s="246">
        <f t="shared" si="34"/>
        <v>100</v>
      </c>
    </row>
    <row r="337" spans="1:7">
      <c r="A337" s="204" t="s">
        <v>542</v>
      </c>
      <c r="B337" s="208" t="s">
        <v>172</v>
      </c>
      <c r="C337" s="208" t="s">
        <v>97</v>
      </c>
      <c r="D337" s="208" t="s">
        <v>24</v>
      </c>
      <c r="E337" s="254">
        <f>276.3+2</f>
        <v>278.3</v>
      </c>
      <c r="F337" s="254">
        <v>278.3</v>
      </c>
      <c r="G337" s="246">
        <f t="shared" si="34"/>
        <v>100</v>
      </c>
    </row>
    <row r="338" spans="1:7" ht="31.5">
      <c r="A338" s="206" t="s">
        <v>87</v>
      </c>
      <c r="B338" s="208" t="s">
        <v>543</v>
      </c>
      <c r="C338" s="208" t="s">
        <v>99</v>
      </c>
      <c r="D338" s="208"/>
      <c r="E338" s="254">
        <f>E339</f>
        <v>0</v>
      </c>
      <c r="F338" s="254">
        <f>F339</f>
        <v>0</v>
      </c>
      <c r="G338" s="246">
        <v>0</v>
      </c>
    </row>
    <row r="339" spans="1:7">
      <c r="A339" s="204" t="s">
        <v>542</v>
      </c>
      <c r="B339" s="208" t="s">
        <v>544</v>
      </c>
      <c r="C339" s="208" t="s">
        <v>99</v>
      </c>
      <c r="D339" s="208" t="s">
        <v>24</v>
      </c>
      <c r="E339" s="254">
        <f>2-2</f>
        <v>0</v>
      </c>
      <c r="F339" s="254">
        <f>2-2</f>
        <v>0</v>
      </c>
      <c r="G339" s="246">
        <v>0</v>
      </c>
    </row>
    <row r="340" spans="1:7" ht="31.5">
      <c r="A340" s="209" t="s">
        <v>112</v>
      </c>
      <c r="B340" s="208" t="s">
        <v>113</v>
      </c>
      <c r="C340" s="208"/>
      <c r="D340" s="208"/>
      <c r="E340" s="247">
        <f>E344+E347</f>
        <v>858.40000000000009</v>
      </c>
      <c r="F340" s="247">
        <f>F344+F347</f>
        <v>858.40000000000009</v>
      </c>
      <c r="G340" s="246">
        <f t="shared" si="34"/>
        <v>100</v>
      </c>
    </row>
    <row r="341" spans="1:7">
      <c r="A341" s="209" t="s">
        <v>114</v>
      </c>
      <c r="B341" s="208" t="s">
        <v>115</v>
      </c>
      <c r="C341" s="208"/>
      <c r="D341" s="208"/>
      <c r="E341" s="247">
        <f>E344+E347</f>
        <v>858.40000000000009</v>
      </c>
      <c r="F341" s="247">
        <f>F344+F347</f>
        <v>858.40000000000009</v>
      </c>
      <c r="G341" s="246">
        <f t="shared" si="34"/>
        <v>100</v>
      </c>
    </row>
    <row r="342" spans="1:7">
      <c r="A342" s="209" t="s">
        <v>114</v>
      </c>
      <c r="B342" s="208" t="s">
        <v>116</v>
      </c>
      <c r="C342" s="208"/>
      <c r="D342" s="208"/>
      <c r="E342" s="247">
        <f>E345+E348</f>
        <v>858.40000000000009</v>
      </c>
      <c r="F342" s="247">
        <f>F345+F348</f>
        <v>858.40000000000009</v>
      </c>
      <c r="G342" s="246">
        <f t="shared" si="34"/>
        <v>100</v>
      </c>
    </row>
    <row r="343" spans="1:7" ht="78.75">
      <c r="A343" s="210" t="s">
        <v>241</v>
      </c>
      <c r="B343" s="208" t="s">
        <v>242</v>
      </c>
      <c r="C343" s="208"/>
      <c r="D343" s="208"/>
      <c r="E343" s="247">
        <f>E344</f>
        <v>429.1</v>
      </c>
      <c r="F343" s="247">
        <f>F344</f>
        <v>429.1</v>
      </c>
      <c r="G343" s="246">
        <f t="shared" si="34"/>
        <v>100</v>
      </c>
    </row>
    <row r="344" spans="1:7" ht="31.5">
      <c r="A344" s="210" t="s">
        <v>243</v>
      </c>
      <c r="B344" s="208" t="s">
        <v>242</v>
      </c>
      <c r="C344" s="208" t="s">
        <v>99</v>
      </c>
      <c r="D344" s="208"/>
      <c r="E344" s="247">
        <f>E345</f>
        <v>429.1</v>
      </c>
      <c r="F344" s="247">
        <f>F345</f>
        <v>429.1</v>
      </c>
      <c r="G344" s="246">
        <f t="shared" si="34"/>
        <v>100</v>
      </c>
    </row>
    <row r="345" spans="1:7">
      <c r="A345" s="210" t="s">
        <v>39</v>
      </c>
      <c r="B345" s="208" t="s">
        <v>242</v>
      </c>
      <c r="C345" s="208" t="s">
        <v>99</v>
      </c>
      <c r="D345" s="208" t="s">
        <v>40</v>
      </c>
      <c r="E345" s="247">
        <f>336+93.1</f>
        <v>429.1</v>
      </c>
      <c r="F345" s="247">
        <v>429.1</v>
      </c>
      <c r="G345" s="246">
        <f t="shared" si="34"/>
        <v>100</v>
      </c>
    </row>
    <row r="346" spans="1:7" ht="78.75">
      <c r="A346" s="209" t="s">
        <v>545</v>
      </c>
      <c r="B346" s="208" t="s">
        <v>245</v>
      </c>
      <c r="C346" s="208"/>
      <c r="D346" s="208"/>
      <c r="E346" s="247">
        <f>E347</f>
        <v>429.30000000000007</v>
      </c>
      <c r="F346" s="247">
        <f>F347</f>
        <v>429.3</v>
      </c>
      <c r="G346" s="246">
        <f t="shared" si="34"/>
        <v>99.999999999999986</v>
      </c>
    </row>
    <row r="347" spans="1:7">
      <c r="A347" s="209" t="s">
        <v>246</v>
      </c>
      <c r="B347" s="208" t="s">
        <v>245</v>
      </c>
      <c r="C347" s="208" t="s">
        <v>247</v>
      </c>
      <c r="D347" s="208"/>
      <c r="E347" s="247">
        <f>E348</f>
        <v>429.30000000000007</v>
      </c>
      <c r="F347" s="247">
        <f>F348</f>
        <v>429.3</v>
      </c>
      <c r="G347" s="246">
        <f t="shared" si="34"/>
        <v>99.999999999999986</v>
      </c>
    </row>
    <row r="348" spans="1:7">
      <c r="A348" s="210" t="s">
        <v>39</v>
      </c>
      <c r="B348" s="208" t="s">
        <v>245</v>
      </c>
      <c r="C348" s="208" t="s">
        <v>247</v>
      </c>
      <c r="D348" s="208" t="s">
        <v>40</v>
      </c>
      <c r="E348" s="247">
        <f>600+376.6-547.3</f>
        <v>429.30000000000007</v>
      </c>
      <c r="F348" s="247">
        <v>429.3</v>
      </c>
      <c r="G348" s="246">
        <f t="shared" si="34"/>
        <v>99.999999999999986</v>
      </c>
    </row>
    <row r="349" spans="1:7" ht="31.5">
      <c r="A349" s="209" t="s">
        <v>112</v>
      </c>
      <c r="B349" s="208" t="s">
        <v>113</v>
      </c>
      <c r="C349" s="208"/>
      <c r="D349" s="208"/>
      <c r="E349" s="247">
        <f t="shared" ref="E349:F353" si="35">E350</f>
        <v>330</v>
      </c>
      <c r="F349" s="247">
        <f t="shared" si="35"/>
        <v>330</v>
      </c>
      <c r="G349" s="246">
        <f t="shared" si="34"/>
        <v>100</v>
      </c>
    </row>
    <row r="350" spans="1:7">
      <c r="A350" s="209" t="s">
        <v>114</v>
      </c>
      <c r="B350" s="208" t="s">
        <v>115</v>
      </c>
      <c r="C350" s="208"/>
      <c r="D350" s="208"/>
      <c r="E350" s="247">
        <f t="shared" si="35"/>
        <v>330</v>
      </c>
      <c r="F350" s="247">
        <f t="shared" si="35"/>
        <v>330</v>
      </c>
      <c r="G350" s="246">
        <f t="shared" si="34"/>
        <v>100</v>
      </c>
    </row>
    <row r="351" spans="1:7">
      <c r="A351" s="209" t="s">
        <v>114</v>
      </c>
      <c r="B351" s="208" t="s">
        <v>116</v>
      </c>
      <c r="C351" s="205"/>
      <c r="D351" s="208"/>
      <c r="E351" s="248">
        <f t="shared" si="35"/>
        <v>330</v>
      </c>
      <c r="F351" s="248">
        <f t="shared" si="35"/>
        <v>330</v>
      </c>
      <c r="G351" s="246">
        <f t="shared" si="34"/>
        <v>100</v>
      </c>
    </row>
    <row r="352" spans="1:7" ht="78.75">
      <c r="A352" s="209" t="s">
        <v>251</v>
      </c>
      <c r="B352" s="208" t="s">
        <v>252</v>
      </c>
      <c r="C352" s="208"/>
      <c r="D352" s="208"/>
      <c r="E352" s="247">
        <f t="shared" si="35"/>
        <v>330</v>
      </c>
      <c r="F352" s="247">
        <f t="shared" si="35"/>
        <v>330</v>
      </c>
      <c r="G352" s="246">
        <f t="shared" si="34"/>
        <v>100</v>
      </c>
    </row>
    <row r="353" spans="1:7">
      <c r="A353" s="209" t="s">
        <v>246</v>
      </c>
      <c r="B353" s="208" t="s">
        <v>252</v>
      </c>
      <c r="C353" s="208" t="s">
        <v>247</v>
      </c>
      <c r="D353" s="208"/>
      <c r="E353" s="247">
        <f t="shared" si="35"/>
        <v>330</v>
      </c>
      <c r="F353" s="247">
        <f t="shared" si="35"/>
        <v>330</v>
      </c>
      <c r="G353" s="246">
        <f t="shared" si="34"/>
        <v>100</v>
      </c>
    </row>
    <row r="354" spans="1:7">
      <c r="A354" s="209" t="s">
        <v>41</v>
      </c>
      <c r="B354" s="208" t="s">
        <v>252</v>
      </c>
      <c r="C354" s="208" t="s">
        <v>247</v>
      </c>
      <c r="D354" s="208" t="s">
        <v>42</v>
      </c>
      <c r="E354" s="247">
        <f>300+123.4-93.4</f>
        <v>330</v>
      </c>
      <c r="F354" s="247">
        <v>330</v>
      </c>
      <c r="G354" s="246">
        <f t="shared" si="34"/>
        <v>100</v>
      </c>
    </row>
    <row r="355" spans="1:7" ht="31.5">
      <c r="A355" s="209" t="s">
        <v>112</v>
      </c>
      <c r="B355" s="208" t="s">
        <v>113</v>
      </c>
      <c r="C355" s="208"/>
      <c r="D355" s="208"/>
      <c r="E355" s="254">
        <f>E359+E364+E362</f>
        <v>3188.7000000000003</v>
      </c>
      <c r="F355" s="254">
        <f>F359+F364+F362</f>
        <v>2971.5</v>
      </c>
      <c r="G355" s="246">
        <f t="shared" si="34"/>
        <v>93.188446702417906</v>
      </c>
    </row>
    <row r="356" spans="1:7">
      <c r="A356" s="209" t="s">
        <v>114</v>
      </c>
      <c r="B356" s="208" t="s">
        <v>115</v>
      </c>
      <c r="C356" s="199"/>
      <c r="D356" s="208"/>
      <c r="E356" s="254">
        <f>E358</f>
        <v>2139.4</v>
      </c>
      <c r="F356" s="254">
        <f>F358</f>
        <v>2139.4</v>
      </c>
      <c r="G356" s="246">
        <f t="shared" si="34"/>
        <v>100</v>
      </c>
    </row>
    <row r="357" spans="1:7">
      <c r="A357" s="209" t="s">
        <v>114</v>
      </c>
      <c r="B357" s="208" t="s">
        <v>127</v>
      </c>
      <c r="C357" s="199"/>
      <c r="D357" s="208"/>
      <c r="E357" s="254">
        <f t="shared" ref="E357:F359" si="36">E358</f>
        <v>2139.4</v>
      </c>
      <c r="F357" s="254">
        <f t="shared" si="36"/>
        <v>2139.4</v>
      </c>
      <c r="G357" s="246">
        <f t="shared" si="34"/>
        <v>100</v>
      </c>
    </row>
    <row r="358" spans="1:7">
      <c r="A358" s="214" t="s">
        <v>273</v>
      </c>
      <c r="B358" s="208" t="s">
        <v>127</v>
      </c>
      <c r="C358" s="208"/>
      <c r="D358" s="208"/>
      <c r="E358" s="254">
        <f t="shared" si="36"/>
        <v>2139.4</v>
      </c>
      <c r="F358" s="254">
        <f t="shared" si="36"/>
        <v>2139.4</v>
      </c>
      <c r="G358" s="246">
        <f t="shared" si="34"/>
        <v>100</v>
      </c>
    </row>
    <row r="359" spans="1:7" ht="31.5">
      <c r="A359" s="206" t="s">
        <v>87</v>
      </c>
      <c r="B359" s="208" t="s">
        <v>274</v>
      </c>
      <c r="C359" s="208" t="s">
        <v>99</v>
      </c>
      <c r="D359" s="208"/>
      <c r="E359" s="254">
        <f t="shared" si="36"/>
        <v>2139.4</v>
      </c>
      <c r="F359" s="254">
        <f t="shared" si="36"/>
        <v>2139.4</v>
      </c>
      <c r="G359" s="246">
        <f t="shared" si="34"/>
        <v>100</v>
      </c>
    </row>
    <row r="360" spans="1:7">
      <c r="A360" s="217" t="s">
        <v>43</v>
      </c>
      <c r="B360" s="208" t="s">
        <v>274</v>
      </c>
      <c r="C360" s="208" t="s">
        <v>99</v>
      </c>
      <c r="D360" s="208" t="s">
        <v>44</v>
      </c>
      <c r="E360" s="254">
        <f>1750+300+89.4</f>
        <v>2139.4</v>
      </c>
      <c r="F360" s="254">
        <v>2139.4</v>
      </c>
      <c r="G360" s="246">
        <f t="shared" si="34"/>
        <v>100</v>
      </c>
    </row>
    <row r="361" spans="1:7" ht="94.5">
      <c r="A361" s="206" t="s">
        <v>622</v>
      </c>
      <c r="B361" s="208" t="s">
        <v>274</v>
      </c>
      <c r="C361" s="208" t="s">
        <v>623</v>
      </c>
      <c r="D361" s="208"/>
      <c r="E361" s="254">
        <f>E362</f>
        <v>8.6000000000000014</v>
      </c>
      <c r="F361" s="254">
        <f>F362</f>
        <v>8.6</v>
      </c>
      <c r="G361" s="246">
        <f t="shared" si="34"/>
        <v>99.999999999999972</v>
      </c>
    </row>
    <row r="362" spans="1:7">
      <c r="A362" s="217" t="s">
        <v>43</v>
      </c>
      <c r="B362" s="208" t="s">
        <v>274</v>
      </c>
      <c r="C362" s="208" t="s">
        <v>623</v>
      </c>
      <c r="D362" s="208" t="s">
        <v>44</v>
      </c>
      <c r="E362" s="254">
        <f>25-16.4</f>
        <v>8.6000000000000014</v>
      </c>
      <c r="F362" s="254">
        <v>8.6</v>
      </c>
      <c r="G362" s="246">
        <f t="shared" si="34"/>
        <v>99.999999999999972</v>
      </c>
    </row>
    <row r="363" spans="1:7">
      <c r="A363" s="206" t="s">
        <v>275</v>
      </c>
      <c r="B363" s="208" t="s">
        <v>276</v>
      </c>
      <c r="C363" s="208"/>
      <c r="D363" s="208"/>
      <c r="E363" s="254">
        <f>E364</f>
        <v>1040.7</v>
      </c>
      <c r="F363" s="254">
        <f>F364</f>
        <v>823.5</v>
      </c>
      <c r="G363" s="246">
        <f t="shared" si="34"/>
        <v>79.12943211300086</v>
      </c>
    </row>
    <row r="364" spans="1:7" ht="31.5">
      <c r="A364" s="206" t="s">
        <v>87</v>
      </c>
      <c r="B364" s="208" t="s">
        <v>276</v>
      </c>
      <c r="C364" s="208" t="s">
        <v>99</v>
      </c>
      <c r="D364" s="208"/>
      <c r="E364" s="254">
        <f>E365</f>
        <v>1040.7</v>
      </c>
      <c r="F364" s="254">
        <f>F365</f>
        <v>823.5</v>
      </c>
      <c r="G364" s="246">
        <f t="shared" si="34"/>
        <v>79.12943211300086</v>
      </c>
    </row>
    <row r="365" spans="1:7">
      <c r="A365" s="217" t="s">
        <v>43</v>
      </c>
      <c r="B365" s="208" t="s">
        <v>276</v>
      </c>
      <c r="C365" s="208" t="s">
        <v>99</v>
      </c>
      <c r="D365" s="208" t="s">
        <v>44</v>
      </c>
      <c r="E365" s="254">
        <f>500+358.9+200-18.2</f>
        <v>1040.7</v>
      </c>
      <c r="F365" s="254">
        <v>823.5</v>
      </c>
      <c r="G365" s="246">
        <f t="shared" si="34"/>
        <v>79.12943211300086</v>
      </c>
    </row>
    <row r="366" spans="1:7">
      <c r="A366" s="209" t="s">
        <v>114</v>
      </c>
      <c r="B366" s="208" t="s">
        <v>115</v>
      </c>
      <c r="C366" s="208"/>
      <c r="D366" s="208"/>
      <c r="E366" s="254">
        <f t="shared" ref="E366:F368" si="37">E367</f>
        <v>1143.9000000000001</v>
      </c>
      <c r="F366" s="254">
        <f t="shared" si="37"/>
        <v>1074.7</v>
      </c>
      <c r="G366" s="246">
        <f t="shared" si="34"/>
        <v>93.950520150362792</v>
      </c>
    </row>
    <row r="367" spans="1:7">
      <c r="A367" s="209" t="s">
        <v>114</v>
      </c>
      <c r="B367" s="208" t="s">
        <v>127</v>
      </c>
      <c r="C367" s="208"/>
      <c r="D367" s="208"/>
      <c r="E367" s="254">
        <f t="shared" si="37"/>
        <v>1143.9000000000001</v>
      </c>
      <c r="F367" s="254">
        <f t="shared" si="37"/>
        <v>1074.7</v>
      </c>
      <c r="G367" s="246">
        <f t="shared" si="34"/>
        <v>93.950520150362792</v>
      </c>
    </row>
    <row r="368" spans="1:7">
      <c r="A368" s="217" t="s">
        <v>164</v>
      </c>
      <c r="B368" s="208" t="s">
        <v>165</v>
      </c>
      <c r="C368" s="208"/>
      <c r="D368" s="208"/>
      <c r="E368" s="254">
        <f t="shared" si="37"/>
        <v>1143.9000000000001</v>
      </c>
      <c r="F368" s="254">
        <f t="shared" si="37"/>
        <v>1074.7</v>
      </c>
      <c r="G368" s="246">
        <f t="shared" si="34"/>
        <v>93.950520150362792</v>
      </c>
    </row>
    <row r="369" spans="1:7">
      <c r="A369" s="217" t="s">
        <v>166</v>
      </c>
      <c r="B369" s="208" t="s">
        <v>167</v>
      </c>
      <c r="C369" s="208"/>
      <c r="D369" s="208"/>
      <c r="E369" s="254">
        <f>E371+E373</f>
        <v>1143.9000000000001</v>
      </c>
      <c r="F369" s="254">
        <f>F371+F373</f>
        <v>1074.7</v>
      </c>
      <c r="G369" s="246">
        <f t="shared" si="34"/>
        <v>93.950520150362792</v>
      </c>
    </row>
    <row r="370" spans="1:7" ht="31.5">
      <c r="A370" s="206" t="s">
        <v>87</v>
      </c>
      <c r="B370" s="208" t="s">
        <v>165</v>
      </c>
      <c r="C370" s="208" t="s">
        <v>99</v>
      </c>
      <c r="D370" s="208"/>
      <c r="E370" s="254">
        <f>E371</f>
        <v>1078.7</v>
      </c>
      <c r="F370" s="254">
        <f>F371</f>
        <v>1019.5</v>
      </c>
      <c r="G370" s="246">
        <f t="shared" si="34"/>
        <v>94.51191248725317</v>
      </c>
    </row>
    <row r="371" spans="1:7">
      <c r="A371" s="209" t="s">
        <v>19</v>
      </c>
      <c r="B371" s="208" t="s">
        <v>165</v>
      </c>
      <c r="C371" s="208" t="s">
        <v>99</v>
      </c>
      <c r="D371" s="208" t="s">
        <v>20</v>
      </c>
      <c r="E371" s="254">
        <f>210+240+135+62.8+300+130.9</f>
        <v>1078.7</v>
      </c>
      <c r="F371" s="254">
        <v>1019.5</v>
      </c>
      <c r="G371" s="246">
        <f t="shared" si="34"/>
        <v>94.51191248725317</v>
      </c>
    </row>
    <row r="372" spans="1:7">
      <c r="A372" s="206" t="s">
        <v>100</v>
      </c>
      <c r="B372" s="208" t="s">
        <v>165</v>
      </c>
      <c r="C372" s="208" t="s">
        <v>101</v>
      </c>
      <c r="D372" s="208"/>
      <c r="E372" s="254">
        <f>E373</f>
        <v>65.2</v>
      </c>
      <c r="F372" s="254">
        <f>F373</f>
        <v>55.2</v>
      </c>
      <c r="G372" s="246">
        <f t="shared" si="34"/>
        <v>84.662576687116569</v>
      </c>
    </row>
    <row r="373" spans="1:7">
      <c r="A373" s="209" t="s">
        <v>19</v>
      </c>
      <c r="B373" s="208" t="s">
        <v>165</v>
      </c>
      <c r="C373" s="208" t="s">
        <v>101</v>
      </c>
      <c r="D373" s="208" t="s">
        <v>20</v>
      </c>
      <c r="E373" s="254">
        <f>55.2-1+10+1</f>
        <v>65.2</v>
      </c>
      <c r="F373" s="254">
        <v>55.2</v>
      </c>
      <c r="G373" s="246">
        <f t="shared" si="34"/>
        <v>84.662576687116569</v>
      </c>
    </row>
    <row r="374" spans="1:7">
      <c r="A374" s="209" t="s">
        <v>114</v>
      </c>
      <c r="B374" s="208" t="s">
        <v>115</v>
      </c>
      <c r="C374" s="208"/>
      <c r="D374" s="208"/>
      <c r="E374" s="254">
        <f t="shared" ref="E374:F377" si="38">E375</f>
        <v>15.2</v>
      </c>
      <c r="F374" s="254">
        <f t="shared" si="38"/>
        <v>13.2</v>
      </c>
      <c r="G374" s="246">
        <f t="shared" si="34"/>
        <v>86.842105263157904</v>
      </c>
    </row>
    <row r="375" spans="1:7">
      <c r="A375" s="209" t="s">
        <v>114</v>
      </c>
      <c r="B375" s="208" t="s">
        <v>127</v>
      </c>
      <c r="C375" s="208"/>
      <c r="D375" s="208"/>
      <c r="E375" s="254">
        <f t="shared" si="38"/>
        <v>15.2</v>
      </c>
      <c r="F375" s="254">
        <f t="shared" si="38"/>
        <v>13.2</v>
      </c>
      <c r="G375" s="246">
        <f t="shared" si="34"/>
        <v>86.842105263157904</v>
      </c>
    </row>
    <row r="376" spans="1:7" ht="31.5">
      <c r="A376" s="209" t="s">
        <v>249</v>
      </c>
      <c r="B376" s="208" t="s">
        <v>546</v>
      </c>
      <c r="C376" s="208"/>
      <c r="D376" s="208"/>
      <c r="E376" s="254">
        <f t="shared" si="38"/>
        <v>15.2</v>
      </c>
      <c r="F376" s="254">
        <f t="shared" si="38"/>
        <v>13.2</v>
      </c>
      <c r="G376" s="246">
        <f t="shared" si="34"/>
        <v>86.842105263157904</v>
      </c>
    </row>
    <row r="377" spans="1:7" ht="31.5">
      <c r="A377" s="206" t="s">
        <v>87</v>
      </c>
      <c r="B377" s="208" t="s">
        <v>250</v>
      </c>
      <c r="C377" s="208" t="s">
        <v>99</v>
      </c>
      <c r="D377" s="208"/>
      <c r="E377" s="254">
        <f t="shared" si="38"/>
        <v>15.2</v>
      </c>
      <c r="F377" s="254">
        <f t="shared" si="38"/>
        <v>13.2</v>
      </c>
      <c r="G377" s="246">
        <f t="shared" si="34"/>
        <v>86.842105263157904</v>
      </c>
    </row>
    <row r="378" spans="1:7">
      <c r="A378" s="209" t="s">
        <v>39</v>
      </c>
      <c r="B378" s="208" t="s">
        <v>250</v>
      </c>
      <c r="C378" s="208" t="s">
        <v>99</v>
      </c>
      <c r="D378" s="208" t="s">
        <v>40</v>
      </c>
      <c r="E378" s="254">
        <f>25-5-4.8</f>
        <v>15.2</v>
      </c>
      <c r="F378" s="254">
        <v>13.2</v>
      </c>
      <c r="G378" s="246">
        <f t="shared" si="34"/>
        <v>86.842105263157904</v>
      </c>
    </row>
    <row r="379" spans="1:7">
      <c r="A379" s="203" t="s">
        <v>15</v>
      </c>
      <c r="B379" s="205" t="s">
        <v>113</v>
      </c>
      <c r="C379" s="208"/>
      <c r="D379" s="208"/>
      <c r="E379" s="254">
        <f t="shared" ref="E379:F383" si="39">E380</f>
        <v>139.5</v>
      </c>
      <c r="F379" s="254">
        <f t="shared" si="39"/>
        <v>139.5</v>
      </c>
      <c r="G379" s="246">
        <f t="shared" si="34"/>
        <v>100</v>
      </c>
    </row>
    <row r="380" spans="1:7" ht="31.5">
      <c r="A380" s="209" t="s">
        <v>112</v>
      </c>
      <c r="B380" s="205" t="s">
        <v>115</v>
      </c>
      <c r="C380" s="208"/>
      <c r="D380" s="208"/>
      <c r="E380" s="254">
        <f t="shared" si="39"/>
        <v>139.5</v>
      </c>
      <c r="F380" s="254">
        <f t="shared" si="39"/>
        <v>139.5</v>
      </c>
      <c r="G380" s="246">
        <f t="shared" si="34"/>
        <v>100</v>
      </c>
    </row>
    <row r="381" spans="1:7">
      <c r="A381" s="209" t="s">
        <v>114</v>
      </c>
      <c r="B381" s="205" t="s">
        <v>127</v>
      </c>
      <c r="C381" s="208"/>
      <c r="D381" s="208"/>
      <c r="E381" s="254">
        <f t="shared" si="39"/>
        <v>139.5</v>
      </c>
      <c r="F381" s="254">
        <f t="shared" si="39"/>
        <v>139.5</v>
      </c>
      <c r="G381" s="246">
        <f t="shared" si="34"/>
        <v>100</v>
      </c>
    </row>
    <row r="382" spans="1:7" ht="31.5">
      <c r="A382" s="209" t="s">
        <v>438</v>
      </c>
      <c r="B382" s="205" t="s">
        <v>568</v>
      </c>
      <c r="C382" s="208"/>
      <c r="D382" s="208"/>
      <c r="E382" s="254">
        <f t="shared" si="39"/>
        <v>139.5</v>
      </c>
      <c r="F382" s="254">
        <f t="shared" si="39"/>
        <v>139.5</v>
      </c>
      <c r="G382" s="246">
        <f t="shared" si="34"/>
        <v>100</v>
      </c>
    </row>
    <row r="383" spans="1:7" ht="31.5">
      <c r="A383" s="204" t="s">
        <v>439</v>
      </c>
      <c r="B383" s="205" t="s">
        <v>568</v>
      </c>
      <c r="C383" s="208" t="s">
        <v>634</v>
      </c>
      <c r="D383" s="208"/>
      <c r="E383" s="254">
        <f t="shared" si="39"/>
        <v>139.5</v>
      </c>
      <c r="F383" s="254">
        <f t="shared" si="39"/>
        <v>139.5</v>
      </c>
      <c r="G383" s="246">
        <f t="shared" si="34"/>
        <v>100</v>
      </c>
    </row>
    <row r="384" spans="1:7">
      <c r="A384" s="209" t="s">
        <v>39</v>
      </c>
      <c r="B384" s="208" t="s">
        <v>568</v>
      </c>
      <c r="C384" s="208" t="s">
        <v>634</v>
      </c>
      <c r="D384" s="208" t="s">
        <v>16</v>
      </c>
      <c r="E384" s="254">
        <f>200-60.5</f>
        <v>139.5</v>
      </c>
      <c r="F384" s="254">
        <v>139.5</v>
      </c>
      <c r="G384" s="246">
        <f t="shared" si="34"/>
        <v>100</v>
      </c>
    </row>
    <row r="385" spans="1:7">
      <c r="A385" s="209" t="s">
        <v>114</v>
      </c>
      <c r="B385" s="208" t="s">
        <v>115</v>
      </c>
      <c r="C385" s="208"/>
      <c r="D385" s="208"/>
      <c r="E385" s="254">
        <f>E386</f>
        <v>3.5</v>
      </c>
      <c r="F385" s="254">
        <f>F386</f>
        <v>3.5</v>
      </c>
      <c r="G385" s="246">
        <f t="shared" si="34"/>
        <v>100</v>
      </c>
    </row>
    <row r="386" spans="1:7">
      <c r="A386" s="209" t="s">
        <v>114</v>
      </c>
      <c r="B386" s="208" t="s">
        <v>127</v>
      </c>
      <c r="C386" s="208"/>
      <c r="D386" s="208"/>
      <c r="E386" s="254">
        <f>E388</f>
        <v>3.5</v>
      </c>
      <c r="F386" s="254">
        <f>F388</f>
        <v>3.5</v>
      </c>
      <c r="G386" s="246">
        <f t="shared" si="34"/>
        <v>100</v>
      </c>
    </row>
    <row r="387" spans="1:7" ht="47.25">
      <c r="A387" s="206" t="s">
        <v>592</v>
      </c>
      <c r="B387" s="208" t="s">
        <v>631</v>
      </c>
      <c r="C387" s="208"/>
      <c r="D387" s="208"/>
      <c r="E387" s="254">
        <f>E388</f>
        <v>3.5</v>
      </c>
      <c r="F387" s="254">
        <f>F388</f>
        <v>3.5</v>
      </c>
      <c r="G387" s="246">
        <f t="shared" si="34"/>
        <v>100</v>
      </c>
    </row>
    <row r="388" spans="1:7" ht="31.5">
      <c r="A388" s="206" t="s">
        <v>87</v>
      </c>
      <c r="B388" s="208" t="s">
        <v>631</v>
      </c>
      <c r="C388" s="208" t="s">
        <v>99</v>
      </c>
      <c r="D388" s="208"/>
      <c r="E388" s="254">
        <f>E389</f>
        <v>3.5</v>
      </c>
      <c r="F388" s="254">
        <f>F389</f>
        <v>3.5</v>
      </c>
      <c r="G388" s="246">
        <f t="shared" si="34"/>
        <v>100</v>
      </c>
    </row>
    <row r="389" spans="1:7">
      <c r="A389" s="209" t="s">
        <v>19</v>
      </c>
      <c r="B389" s="208" t="s">
        <v>631</v>
      </c>
      <c r="C389" s="208" t="s">
        <v>99</v>
      </c>
      <c r="D389" s="208" t="s">
        <v>20</v>
      </c>
      <c r="E389" s="254">
        <v>3.5</v>
      </c>
      <c r="F389" s="254">
        <v>3.5</v>
      </c>
      <c r="G389" s="246">
        <f t="shared" si="34"/>
        <v>100</v>
      </c>
    </row>
    <row r="390" spans="1:7">
      <c r="A390" s="209" t="s">
        <v>114</v>
      </c>
      <c r="B390" s="208" t="s">
        <v>115</v>
      </c>
      <c r="C390" s="208"/>
      <c r="D390" s="208"/>
      <c r="E390" s="254">
        <f t="shared" ref="E390:F393" si="40">E391</f>
        <v>100</v>
      </c>
      <c r="F390" s="254">
        <f t="shared" si="40"/>
        <v>100</v>
      </c>
      <c r="G390" s="246">
        <f t="shared" si="34"/>
        <v>100</v>
      </c>
    </row>
    <row r="391" spans="1:7">
      <c r="A391" s="209" t="s">
        <v>114</v>
      </c>
      <c r="B391" s="208" t="s">
        <v>127</v>
      </c>
      <c r="C391" s="208"/>
      <c r="D391" s="208"/>
      <c r="E391" s="254">
        <f t="shared" si="40"/>
        <v>100</v>
      </c>
      <c r="F391" s="254">
        <f t="shared" si="40"/>
        <v>100</v>
      </c>
      <c r="G391" s="246">
        <f t="shared" si="34"/>
        <v>100</v>
      </c>
    </row>
    <row r="392" spans="1:7">
      <c r="A392" s="209" t="s">
        <v>613</v>
      </c>
      <c r="B392" s="208" t="s">
        <v>612</v>
      </c>
      <c r="C392" s="208"/>
      <c r="D392" s="208"/>
      <c r="E392" s="254">
        <f t="shared" si="40"/>
        <v>100</v>
      </c>
      <c r="F392" s="254">
        <f t="shared" si="40"/>
        <v>100</v>
      </c>
      <c r="G392" s="246">
        <f t="shared" si="34"/>
        <v>100</v>
      </c>
    </row>
    <row r="393" spans="1:7">
      <c r="A393" s="209" t="s">
        <v>246</v>
      </c>
      <c r="B393" s="208" t="s">
        <v>612</v>
      </c>
      <c r="C393" s="208" t="s">
        <v>247</v>
      </c>
      <c r="D393" s="208"/>
      <c r="E393" s="254">
        <f t="shared" si="40"/>
        <v>100</v>
      </c>
      <c r="F393" s="254">
        <f t="shared" si="40"/>
        <v>100</v>
      </c>
      <c r="G393" s="246">
        <f t="shared" si="34"/>
        <v>100</v>
      </c>
    </row>
    <row r="394" spans="1:7">
      <c r="A394" s="217" t="s">
        <v>180</v>
      </c>
      <c r="B394" s="208" t="s">
        <v>612</v>
      </c>
      <c r="C394" s="208" t="s">
        <v>247</v>
      </c>
      <c r="D394" s="208" t="s">
        <v>34</v>
      </c>
      <c r="E394" s="254">
        <v>100</v>
      </c>
      <c r="F394" s="254">
        <v>100</v>
      </c>
      <c r="G394" s="246">
        <f t="shared" si="34"/>
        <v>100</v>
      </c>
    </row>
    <row r="395" spans="1:7">
      <c r="A395" s="209" t="s">
        <v>114</v>
      </c>
      <c r="B395" s="208" t="s">
        <v>115</v>
      </c>
      <c r="C395" s="208"/>
      <c r="D395" s="208"/>
      <c r="E395" s="254">
        <f t="shared" ref="E395:F398" si="41">E396</f>
        <v>162</v>
      </c>
      <c r="F395" s="254">
        <f t="shared" si="41"/>
        <v>162</v>
      </c>
      <c r="G395" s="246">
        <f t="shared" si="34"/>
        <v>100</v>
      </c>
    </row>
    <row r="396" spans="1:7">
      <c r="A396" s="209" t="s">
        <v>114</v>
      </c>
      <c r="B396" s="208" t="s">
        <v>127</v>
      </c>
      <c r="C396" s="208"/>
      <c r="D396" s="208"/>
      <c r="E396" s="254">
        <f t="shared" si="41"/>
        <v>162</v>
      </c>
      <c r="F396" s="254">
        <f t="shared" si="41"/>
        <v>162</v>
      </c>
      <c r="G396" s="246">
        <f t="shared" si="34"/>
        <v>100</v>
      </c>
    </row>
    <row r="397" spans="1:7" ht="33" customHeight="1">
      <c r="A397" s="217" t="s">
        <v>617</v>
      </c>
      <c r="B397" s="208" t="s">
        <v>612</v>
      </c>
      <c r="C397" s="208"/>
      <c r="D397" s="208"/>
      <c r="E397" s="254">
        <f t="shared" si="41"/>
        <v>162</v>
      </c>
      <c r="F397" s="254">
        <f t="shared" si="41"/>
        <v>162</v>
      </c>
      <c r="G397" s="246">
        <f t="shared" si="34"/>
        <v>100</v>
      </c>
    </row>
    <row r="398" spans="1:7">
      <c r="A398" s="206" t="s">
        <v>313</v>
      </c>
      <c r="B398" s="208" t="s">
        <v>612</v>
      </c>
      <c r="C398" s="208" t="s">
        <v>632</v>
      </c>
      <c r="D398" s="208"/>
      <c r="E398" s="254">
        <f t="shared" si="41"/>
        <v>162</v>
      </c>
      <c r="F398" s="254">
        <f t="shared" si="41"/>
        <v>162</v>
      </c>
      <c r="G398" s="246">
        <f t="shared" si="34"/>
        <v>100</v>
      </c>
    </row>
    <row r="399" spans="1:7">
      <c r="A399" s="217" t="s">
        <v>51</v>
      </c>
      <c r="B399" s="208" t="s">
        <v>612</v>
      </c>
      <c r="C399" s="208" t="s">
        <v>632</v>
      </c>
      <c r="D399" s="208" t="s">
        <v>52</v>
      </c>
      <c r="E399" s="254">
        <v>162</v>
      </c>
      <c r="F399" s="254">
        <v>162</v>
      </c>
      <c r="G399" s="246">
        <f t="shared" ref="G399:G424" si="42">F399/E399*100</f>
        <v>100</v>
      </c>
    </row>
    <row r="400" spans="1:7">
      <c r="A400" s="209" t="s">
        <v>114</v>
      </c>
      <c r="B400" s="208" t="s">
        <v>115</v>
      </c>
      <c r="C400" s="208"/>
      <c r="D400" s="208"/>
      <c r="E400" s="254">
        <f t="shared" ref="E400:F402" si="43">E401</f>
        <v>200</v>
      </c>
      <c r="F400" s="254">
        <f t="shared" si="43"/>
        <v>200</v>
      </c>
      <c r="G400" s="246">
        <f t="shared" si="42"/>
        <v>100</v>
      </c>
    </row>
    <row r="401" spans="1:7">
      <c r="A401" s="209" t="s">
        <v>114</v>
      </c>
      <c r="B401" s="208" t="s">
        <v>127</v>
      </c>
      <c r="C401" s="208"/>
      <c r="D401" s="208"/>
      <c r="E401" s="254">
        <f t="shared" si="43"/>
        <v>200</v>
      </c>
      <c r="F401" s="254">
        <f t="shared" si="43"/>
        <v>200</v>
      </c>
      <c r="G401" s="246">
        <f t="shared" si="42"/>
        <v>100</v>
      </c>
    </row>
    <row r="402" spans="1:7" ht="31.5">
      <c r="A402" s="206" t="s">
        <v>644</v>
      </c>
      <c r="B402" s="208" t="s">
        <v>641</v>
      </c>
      <c r="C402" s="208" t="s">
        <v>99</v>
      </c>
      <c r="D402" s="208"/>
      <c r="E402" s="254">
        <f t="shared" si="43"/>
        <v>200</v>
      </c>
      <c r="F402" s="254">
        <f t="shared" si="43"/>
        <v>200</v>
      </c>
      <c r="G402" s="246">
        <f t="shared" si="42"/>
        <v>100</v>
      </c>
    </row>
    <row r="403" spans="1:7" ht="31.5">
      <c r="A403" s="206" t="s">
        <v>87</v>
      </c>
      <c r="B403" s="208" t="s">
        <v>641</v>
      </c>
      <c r="C403" s="208" t="s">
        <v>99</v>
      </c>
      <c r="D403" s="208" t="s">
        <v>30</v>
      </c>
      <c r="E403" s="254">
        <v>200</v>
      </c>
      <c r="F403" s="254">
        <v>200</v>
      </c>
      <c r="G403" s="246">
        <f t="shared" si="42"/>
        <v>100</v>
      </c>
    </row>
    <row r="404" spans="1:7">
      <c r="A404" s="209" t="s">
        <v>114</v>
      </c>
      <c r="B404" s="208" t="s">
        <v>115</v>
      </c>
      <c r="C404" s="208"/>
      <c r="D404" s="208"/>
      <c r="E404" s="254">
        <f t="shared" ref="E404:F406" si="44">E405</f>
        <v>1635.4</v>
      </c>
      <c r="F404" s="254">
        <f t="shared" si="44"/>
        <v>1635.4</v>
      </c>
      <c r="G404" s="246">
        <f t="shared" si="42"/>
        <v>100</v>
      </c>
    </row>
    <row r="405" spans="1:7">
      <c r="A405" s="209" t="s">
        <v>114</v>
      </c>
      <c r="B405" s="208" t="s">
        <v>127</v>
      </c>
      <c r="C405" s="208"/>
      <c r="D405" s="208"/>
      <c r="E405" s="254">
        <f t="shared" si="44"/>
        <v>1635.4</v>
      </c>
      <c r="F405" s="254">
        <f t="shared" si="44"/>
        <v>1635.4</v>
      </c>
      <c r="G405" s="246">
        <f t="shared" si="42"/>
        <v>100</v>
      </c>
    </row>
    <row r="406" spans="1:7">
      <c r="A406" s="209" t="s">
        <v>640</v>
      </c>
      <c r="B406" s="208" t="s">
        <v>641</v>
      </c>
      <c r="C406" s="208"/>
      <c r="D406" s="208"/>
      <c r="E406" s="254">
        <f t="shared" si="44"/>
        <v>1635.4</v>
      </c>
      <c r="F406" s="254">
        <f t="shared" si="44"/>
        <v>1635.4</v>
      </c>
      <c r="G406" s="246">
        <f t="shared" si="42"/>
        <v>100</v>
      </c>
    </row>
    <row r="407" spans="1:7" ht="31.5">
      <c r="A407" s="206" t="s">
        <v>87</v>
      </c>
      <c r="B407" s="208" t="s">
        <v>641</v>
      </c>
      <c r="C407" s="208" t="s">
        <v>99</v>
      </c>
      <c r="D407" s="208"/>
      <c r="E407" s="254">
        <v>1635.4</v>
      </c>
      <c r="F407" s="254">
        <v>1635.4</v>
      </c>
      <c r="G407" s="246">
        <f t="shared" si="42"/>
        <v>100</v>
      </c>
    </row>
    <row r="408" spans="1:7">
      <c r="A408" s="209" t="s">
        <v>41</v>
      </c>
      <c r="B408" s="208" t="s">
        <v>641</v>
      </c>
      <c r="C408" s="208" t="s">
        <v>99</v>
      </c>
      <c r="D408" s="208" t="s">
        <v>42</v>
      </c>
      <c r="E408" s="254">
        <v>1635.4</v>
      </c>
      <c r="F408" s="254">
        <v>1635.4</v>
      </c>
      <c r="G408" s="246">
        <f t="shared" si="42"/>
        <v>100</v>
      </c>
    </row>
    <row r="409" spans="1:7">
      <c r="A409" s="209" t="s">
        <v>114</v>
      </c>
      <c r="B409" s="208" t="s">
        <v>115</v>
      </c>
      <c r="C409" s="208"/>
      <c r="D409" s="208"/>
      <c r="E409" s="254">
        <f t="shared" ref="E409:F412" si="45">E410</f>
        <v>150</v>
      </c>
      <c r="F409" s="254">
        <f t="shared" si="45"/>
        <v>0</v>
      </c>
      <c r="G409" s="246">
        <f t="shared" si="42"/>
        <v>0</v>
      </c>
    </row>
    <row r="410" spans="1:7">
      <c r="A410" s="209" t="s">
        <v>114</v>
      </c>
      <c r="B410" s="208" t="s">
        <v>127</v>
      </c>
      <c r="C410" s="208"/>
      <c r="D410" s="208"/>
      <c r="E410" s="254">
        <f t="shared" si="45"/>
        <v>150</v>
      </c>
      <c r="F410" s="254">
        <f t="shared" si="45"/>
        <v>0</v>
      </c>
      <c r="G410" s="246">
        <f t="shared" si="42"/>
        <v>0</v>
      </c>
    </row>
    <row r="411" spans="1:7">
      <c r="A411" s="206" t="s">
        <v>654</v>
      </c>
      <c r="B411" s="208" t="s">
        <v>653</v>
      </c>
      <c r="C411" s="208"/>
      <c r="D411" s="208"/>
      <c r="E411" s="254">
        <f t="shared" si="45"/>
        <v>150</v>
      </c>
      <c r="F411" s="254">
        <f t="shared" si="45"/>
        <v>0</v>
      </c>
      <c r="G411" s="246">
        <f t="shared" si="42"/>
        <v>0</v>
      </c>
    </row>
    <row r="412" spans="1:7" ht="31.5">
      <c r="A412" s="206" t="s">
        <v>87</v>
      </c>
      <c r="B412" s="208" t="s">
        <v>653</v>
      </c>
      <c r="C412" s="208" t="s">
        <v>99</v>
      </c>
      <c r="D412" s="208"/>
      <c r="E412" s="254">
        <f t="shared" si="45"/>
        <v>150</v>
      </c>
      <c r="F412" s="254">
        <f t="shared" si="45"/>
        <v>0</v>
      </c>
      <c r="G412" s="246">
        <f t="shared" si="42"/>
        <v>0</v>
      </c>
    </row>
    <row r="413" spans="1:7">
      <c r="A413" s="209" t="s">
        <v>19</v>
      </c>
      <c r="B413" s="208" t="s">
        <v>653</v>
      </c>
      <c r="C413" s="208" t="s">
        <v>99</v>
      </c>
      <c r="D413" s="208" t="s">
        <v>20</v>
      </c>
      <c r="E413" s="254">
        <v>150</v>
      </c>
      <c r="F413" s="254">
        <v>0</v>
      </c>
      <c r="G413" s="246">
        <f t="shared" si="42"/>
        <v>0</v>
      </c>
    </row>
    <row r="414" spans="1:7">
      <c r="A414" s="209" t="s">
        <v>114</v>
      </c>
      <c r="B414" s="208" t="s">
        <v>115</v>
      </c>
      <c r="C414" s="208"/>
      <c r="D414" s="208"/>
      <c r="E414" s="254">
        <f t="shared" ref="E414:F417" si="46">E415</f>
        <v>600</v>
      </c>
      <c r="F414" s="254">
        <f t="shared" si="46"/>
        <v>0</v>
      </c>
      <c r="G414" s="246">
        <f t="shared" si="42"/>
        <v>0</v>
      </c>
    </row>
    <row r="415" spans="1:7">
      <c r="A415" s="209" t="s">
        <v>114</v>
      </c>
      <c r="B415" s="208" t="s">
        <v>127</v>
      </c>
      <c r="C415" s="208"/>
      <c r="D415" s="208"/>
      <c r="E415" s="254">
        <f t="shared" si="46"/>
        <v>600</v>
      </c>
      <c r="F415" s="254">
        <f t="shared" si="46"/>
        <v>0</v>
      </c>
      <c r="G415" s="246">
        <f t="shared" si="42"/>
        <v>0</v>
      </c>
    </row>
    <row r="416" spans="1:7">
      <c r="A416" s="206" t="s">
        <v>654</v>
      </c>
      <c r="B416" s="208" t="s">
        <v>653</v>
      </c>
      <c r="C416" s="208"/>
      <c r="D416" s="208"/>
      <c r="E416" s="254">
        <f t="shared" si="46"/>
        <v>600</v>
      </c>
      <c r="F416" s="254">
        <f t="shared" si="46"/>
        <v>0</v>
      </c>
      <c r="G416" s="246">
        <f t="shared" si="42"/>
        <v>0</v>
      </c>
    </row>
    <row r="417" spans="1:7">
      <c r="A417" s="206" t="s">
        <v>313</v>
      </c>
      <c r="B417" s="208" t="s">
        <v>653</v>
      </c>
      <c r="C417" s="208" t="s">
        <v>632</v>
      </c>
      <c r="D417" s="208"/>
      <c r="E417" s="254">
        <f t="shared" si="46"/>
        <v>600</v>
      </c>
      <c r="F417" s="254">
        <f t="shared" si="46"/>
        <v>0</v>
      </c>
      <c r="G417" s="246">
        <f t="shared" si="42"/>
        <v>0</v>
      </c>
    </row>
    <row r="418" spans="1:7">
      <c r="A418" s="217" t="s">
        <v>51</v>
      </c>
      <c r="B418" s="208" t="s">
        <v>653</v>
      </c>
      <c r="C418" s="208" t="s">
        <v>632</v>
      </c>
      <c r="D418" s="208" t="s">
        <v>52</v>
      </c>
      <c r="E418" s="254">
        <v>600</v>
      </c>
      <c r="F418" s="254">
        <v>0</v>
      </c>
      <c r="G418" s="246">
        <f t="shared" si="42"/>
        <v>0</v>
      </c>
    </row>
    <row r="419" spans="1:7">
      <c r="A419" s="209" t="s">
        <v>114</v>
      </c>
      <c r="B419" s="208" t="s">
        <v>115</v>
      </c>
      <c r="C419" s="208"/>
      <c r="D419" s="208"/>
      <c r="E419" s="254">
        <f t="shared" ref="E419:F422" si="47">E420</f>
        <v>300</v>
      </c>
      <c r="F419" s="254">
        <f t="shared" si="47"/>
        <v>300</v>
      </c>
      <c r="G419" s="246">
        <f t="shared" si="42"/>
        <v>100</v>
      </c>
    </row>
    <row r="420" spans="1:7">
      <c r="A420" s="209" t="s">
        <v>114</v>
      </c>
      <c r="B420" s="208" t="s">
        <v>127</v>
      </c>
      <c r="C420" s="208"/>
      <c r="D420" s="208"/>
      <c r="E420" s="254">
        <f t="shared" si="47"/>
        <v>300</v>
      </c>
      <c r="F420" s="254">
        <f t="shared" si="47"/>
        <v>300</v>
      </c>
      <c r="G420" s="246">
        <f t="shared" si="42"/>
        <v>100</v>
      </c>
    </row>
    <row r="421" spans="1:7" ht="31.5">
      <c r="A421" s="206" t="s">
        <v>657</v>
      </c>
      <c r="B421" s="208" t="s">
        <v>662</v>
      </c>
      <c r="C421" s="208"/>
      <c r="D421" s="208"/>
      <c r="E421" s="254">
        <f t="shared" si="47"/>
        <v>300</v>
      </c>
      <c r="F421" s="254">
        <f t="shared" si="47"/>
        <v>300</v>
      </c>
      <c r="G421" s="246">
        <f t="shared" si="42"/>
        <v>100</v>
      </c>
    </row>
    <row r="422" spans="1:7" ht="31.5">
      <c r="A422" s="206" t="s">
        <v>87</v>
      </c>
      <c r="B422" s="208" t="s">
        <v>662</v>
      </c>
      <c r="C422" s="208" t="s">
        <v>99</v>
      </c>
      <c r="D422" s="208"/>
      <c r="E422" s="254">
        <f t="shared" si="47"/>
        <v>300</v>
      </c>
      <c r="F422" s="254">
        <f t="shared" si="47"/>
        <v>300</v>
      </c>
      <c r="G422" s="246">
        <f t="shared" si="42"/>
        <v>100</v>
      </c>
    </row>
    <row r="423" spans="1:7">
      <c r="A423" s="206" t="s">
        <v>275</v>
      </c>
      <c r="B423" s="208" t="s">
        <v>662</v>
      </c>
      <c r="C423" s="208" t="s">
        <v>99</v>
      </c>
      <c r="D423" s="208" t="s">
        <v>44</v>
      </c>
      <c r="E423" s="254">
        <v>300</v>
      </c>
      <c r="F423" s="254">
        <v>300</v>
      </c>
      <c r="G423" s="246">
        <f t="shared" si="42"/>
        <v>100</v>
      </c>
    </row>
    <row r="424" spans="1:7">
      <c r="A424" s="213" t="s">
        <v>342</v>
      </c>
      <c r="B424" s="208"/>
      <c r="C424" s="199"/>
      <c r="D424" s="199"/>
      <c r="E424" s="246">
        <f>E14</f>
        <v>37678</v>
      </c>
      <c r="F424" s="246">
        <f>F14</f>
        <v>36063.899999999994</v>
      </c>
      <c r="G424" s="246">
        <f t="shared" si="42"/>
        <v>95.716067731832894</v>
      </c>
    </row>
  </sheetData>
  <mergeCells count="15">
    <mergeCell ref="B3:H3"/>
    <mergeCell ref="G11:G12"/>
    <mergeCell ref="B1:G1"/>
    <mergeCell ref="B4:G4"/>
    <mergeCell ref="B5:G5"/>
    <mergeCell ref="C6:G6"/>
    <mergeCell ref="A8:G10"/>
    <mergeCell ref="F11:F12"/>
    <mergeCell ref="A7:E7"/>
    <mergeCell ref="A11:A12"/>
    <mergeCell ref="B11:B12"/>
    <mergeCell ref="C11:C12"/>
    <mergeCell ref="D11:D12"/>
    <mergeCell ref="E11:E12"/>
    <mergeCell ref="B2:H2"/>
  </mergeCells>
  <pageMargins left="0" right="0" top="0" bottom="0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A8" sqref="A8:E8"/>
    </sheetView>
  </sheetViews>
  <sheetFormatPr defaultRowHeight="15"/>
  <cols>
    <col min="1" max="1" width="50.5703125" customWidth="1"/>
    <col min="2" max="3" width="24.7109375" customWidth="1"/>
    <col min="4" max="4" width="27.140625" customWidth="1"/>
    <col min="5" max="5" width="21" customWidth="1"/>
    <col min="258" max="258" width="50.5703125" customWidth="1"/>
    <col min="259" max="259" width="24.7109375" customWidth="1"/>
    <col min="260" max="260" width="27.140625" customWidth="1"/>
    <col min="261" max="261" width="21" customWidth="1"/>
    <col min="514" max="514" width="50.5703125" customWidth="1"/>
    <col min="515" max="515" width="24.7109375" customWidth="1"/>
    <col min="516" max="516" width="27.140625" customWidth="1"/>
    <col min="517" max="517" width="21" customWidth="1"/>
    <col min="770" max="770" width="50.5703125" customWidth="1"/>
    <col min="771" max="771" width="24.7109375" customWidth="1"/>
    <col min="772" max="772" width="27.140625" customWidth="1"/>
    <col min="773" max="773" width="21" customWidth="1"/>
    <col min="1026" max="1026" width="50.5703125" customWidth="1"/>
    <col min="1027" max="1027" width="24.7109375" customWidth="1"/>
    <col min="1028" max="1028" width="27.140625" customWidth="1"/>
    <col min="1029" max="1029" width="21" customWidth="1"/>
    <col min="1282" max="1282" width="50.5703125" customWidth="1"/>
    <col min="1283" max="1283" width="24.7109375" customWidth="1"/>
    <col min="1284" max="1284" width="27.140625" customWidth="1"/>
    <col min="1285" max="1285" width="21" customWidth="1"/>
    <col min="1538" max="1538" width="50.5703125" customWidth="1"/>
    <col min="1539" max="1539" width="24.7109375" customWidth="1"/>
    <col min="1540" max="1540" width="27.140625" customWidth="1"/>
    <col min="1541" max="1541" width="21" customWidth="1"/>
    <col min="1794" max="1794" width="50.5703125" customWidth="1"/>
    <col min="1795" max="1795" width="24.7109375" customWidth="1"/>
    <col min="1796" max="1796" width="27.140625" customWidth="1"/>
    <col min="1797" max="1797" width="21" customWidth="1"/>
    <col min="2050" max="2050" width="50.5703125" customWidth="1"/>
    <col min="2051" max="2051" width="24.7109375" customWidth="1"/>
    <col min="2052" max="2052" width="27.140625" customWidth="1"/>
    <col min="2053" max="2053" width="21" customWidth="1"/>
    <col min="2306" max="2306" width="50.5703125" customWidth="1"/>
    <col min="2307" max="2307" width="24.7109375" customWidth="1"/>
    <col min="2308" max="2308" width="27.140625" customWidth="1"/>
    <col min="2309" max="2309" width="21" customWidth="1"/>
    <col min="2562" max="2562" width="50.5703125" customWidth="1"/>
    <col min="2563" max="2563" width="24.7109375" customWidth="1"/>
    <col min="2564" max="2564" width="27.140625" customWidth="1"/>
    <col min="2565" max="2565" width="21" customWidth="1"/>
    <col min="2818" max="2818" width="50.5703125" customWidth="1"/>
    <col min="2819" max="2819" width="24.7109375" customWidth="1"/>
    <col min="2820" max="2820" width="27.140625" customWidth="1"/>
    <col min="2821" max="2821" width="21" customWidth="1"/>
    <col min="3074" max="3074" width="50.5703125" customWidth="1"/>
    <col min="3075" max="3075" width="24.7109375" customWidth="1"/>
    <col min="3076" max="3076" width="27.140625" customWidth="1"/>
    <col min="3077" max="3077" width="21" customWidth="1"/>
    <col min="3330" max="3330" width="50.5703125" customWidth="1"/>
    <col min="3331" max="3331" width="24.7109375" customWidth="1"/>
    <col min="3332" max="3332" width="27.140625" customWidth="1"/>
    <col min="3333" max="3333" width="21" customWidth="1"/>
    <col min="3586" max="3586" width="50.5703125" customWidth="1"/>
    <col min="3587" max="3587" width="24.7109375" customWidth="1"/>
    <col min="3588" max="3588" width="27.140625" customWidth="1"/>
    <col min="3589" max="3589" width="21" customWidth="1"/>
    <col min="3842" max="3842" width="50.5703125" customWidth="1"/>
    <col min="3843" max="3843" width="24.7109375" customWidth="1"/>
    <col min="3844" max="3844" width="27.140625" customWidth="1"/>
    <col min="3845" max="3845" width="21" customWidth="1"/>
    <col min="4098" max="4098" width="50.5703125" customWidth="1"/>
    <col min="4099" max="4099" width="24.7109375" customWidth="1"/>
    <col min="4100" max="4100" width="27.140625" customWidth="1"/>
    <col min="4101" max="4101" width="21" customWidth="1"/>
    <col min="4354" max="4354" width="50.5703125" customWidth="1"/>
    <col min="4355" max="4355" width="24.7109375" customWidth="1"/>
    <col min="4356" max="4356" width="27.140625" customWidth="1"/>
    <col min="4357" max="4357" width="21" customWidth="1"/>
    <col min="4610" max="4610" width="50.5703125" customWidth="1"/>
    <col min="4611" max="4611" width="24.7109375" customWidth="1"/>
    <col min="4612" max="4612" width="27.140625" customWidth="1"/>
    <col min="4613" max="4613" width="21" customWidth="1"/>
    <col min="4866" max="4866" width="50.5703125" customWidth="1"/>
    <col min="4867" max="4867" width="24.7109375" customWidth="1"/>
    <col min="4868" max="4868" width="27.140625" customWidth="1"/>
    <col min="4869" max="4869" width="21" customWidth="1"/>
    <col min="5122" max="5122" width="50.5703125" customWidth="1"/>
    <col min="5123" max="5123" width="24.7109375" customWidth="1"/>
    <col min="5124" max="5124" width="27.140625" customWidth="1"/>
    <col min="5125" max="5125" width="21" customWidth="1"/>
    <col min="5378" max="5378" width="50.5703125" customWidth="1"/>
    <col min="5379" max="5379" width="24.7109375" customWidth="1"/>
    <col min="5380" max="5380" width="27.140625" customWidth="1"/>
    <col min="5381" max="5381" width="21" customWidth="1"/>
    <col min="5634" max="5634" width="50.5703125" customWidth="1"/>
    <col min="5635" max="5635" width="24.7109375" customWidth="1"/>
    <col min="5636" max="5636" width="27.140625" customWidth="1"/>
    <col min="5637" max="5637" width="21" customWidth="1"/>
    <col min="5890" max="5890" width="50.5703125" customWidth="1"/>
    <col min="5891" max="5891" width="24.7109375" customWidth="1"/>
    <col min="5892" max="5892" width="27.140625" customWidth="1"/>
    <col min="5893" max="5893" width="21" customWidth="1"/>
    <col min="6146" max="6146" width="50.5703125" customWidth="1"/>
    <col min="6147" max="6147" width="24.7109375" customWidth="1"/>
    <col min="6148" max="6148" width="27.140625" customWidth="1"/>
    <col min="6149" max="6149" width="21" customWidth="1"/>
    <col min="6402" max="6402" width="50.5703125" customWidth="1"/>
    <col min="6403" max="6403" width="24.7109375" customWidth="1"/>
    <col min="6404" max="6404" width="27.140625" customWidth="1"/>
    <col min="6405" max="6405" width="21" customWidth="1"/>
    <col min="6658" max="6658" width="50.5703125" customWidth="1"/>
    <col min="6659" max="6659" width="24.7109375" customWidth="1"/>
    <col min="6660" max="6660" width="27.140625" customWidth="1"/>
    <col min="6661" max="6661" width="21" customWidth="1"/>
    <col min="6914" max="6914" width="50.5703125" customWidth="1"/>
    <col min="6915" max="6915" width="24.7109375" customWidth="1"/>
    <col min="6916" max="6916" width="27.140625" customWidth="1"/>
    <col min="6917" max="6917" width="21" customWidth="1"/>
    <col min="7170" max="7170" width="50.5703125" customWidth="1"/>
    <col min="7171" max="7171" width="24.7109375" customWidth="1"/>
    <col min="7172" max="7172" width="27.140625" customWidth="1"/>
    <col min="7173" max="7173" width="21" customWidth="1"/>
    <col min="7426" max="7426" width="50.5703125" customWidth="1"/>
    <col min="7427" max="7427" width="24.7109375" customWidth="1"/>
    <col min="7428" max="7428" width="27.140625" customWidth="1"/>
    <col min="7429" max="7429" width="21" customWidth="1"/>
    <col min="7682" max="7682" width="50.5703125" customWidth="1"/>
    <col min="7683" max="7683" width="24.7109375" customWidth="1"/>
    <col min="7684" max="7684" width="27.140625" customWidth="1"/>
    <col min="7685" max="7685" width="21" customWidth="1"/>
    <col min="7938" max="7938" width="50.5703125" customWidth="1"/>
    <col min="7939" max="7939" width="24.7109375" customWidth="1"/>
    <col min="7940" max="7940" width="27.140625" customWidth="1"/>
    <col min="7941" max="7941" width="21" customWidth="1"/>
    <col min="8194" max="8194" width="50.5703125" customWidth="1"/>
    <col min="8195" max="8195" width="24.7109375" customWidth="1"/>
    <col min="8196" max="8196" width="27.140625" customWidth="1"/>
    <col min="8197" max="8197" width="21" customWidth="1"/>
    <col min="8450" max="8450" width="50.5703125" customWidth="1"/>
    <col min="8451" max="8451" width="24.7109375" customWidth="1"/>
    <col min="8452" max="8452" width="27.140625" customWidth="1"/>
    <col min="8453" max="8453" width="21" customWidth="1"/>
    <col min="8706" max="8706" width="50.5703125" customWidth="1"/>
    <col min="8707" max="8707" width="24.7109375" customWidth="1"/>
    <col min="8708" max="8708" width="27.140625" customWidth="1"/>
    <col min="8709" max="8709" width="21" customWidth="1"/>
    <col min="8962" max="8962" width="50.5703125" customWidth="1"/>
    <col min="8963" max="8963" width="24.7109375" customWidth="1"/>
    <col min="8964" max="8964" width="27.140625" customWidth="1"/>
    <col min="8965" max="8965" width="21" customWidth="1"/>
    <col min="9218" max="9218" width="50.5703125" customWidth="1"/>
    <col min="9219" max="9219" width="24.7109375" customWidth="1"/>
    <col min="9220" max="9220" width="27.140625" customWidth="1"/>
    <col min="9221" max="9221" width="21" customWidth="1"/>
    <col min="9474" max="9474" width="50.5703125" customWidth="1"/>
    <col min="9475" max="9475" width="24.7109375" customWidth="1"/>
    <col min="9476" max="9476" width="27.140625" customWidth="1"/>
    <col min="9477" max="9477" width="21" customWidth="1"/>
    <col min="9730" max="9730" width="50.5703125" customWidth="1"/>
    <col min="9731" max="9731" width="24.7109375" customWidth="1"/>
    <col min="9732" max="9732" width="27.140625" customWidth="1"/>
    <col min="9733" max="9733" width="21" customWidth="1"/>
    <col min="9986" max="9986" width="50.5703125" customWidth="1"/>
    <col min="9987" max="9987" width="24.7109375" customWidth="1"/>
    <col min="9988" max="9988" width="27.140625" customWidth="1"/>
    <col min="9989" max="9989" width="21" customWidth="1"/>
    <col min="10242" max="10242" width="50.5703125" customWidth="1"/>
    <col min="10243" max="10243" width="24.7109375" customWidth="1"/>
    <col min="10244" max="10244" width="27.140625" customWidth="1"/>
    <col min="10245" max="10245" width="21" customWidth="1"/>
    <col min="10498" max="10498" width="50.5703125" customWidth="1"/>
    <col min="10499" max="10499" width="24.7109375" customWidth="1"/>
    <col min="10500" max="10500" width="27.140625" customWidth="1"/>
    <col min="10501" max="10501" width="21" customWidth="1"/>
    <col min="10754" max="10754" width="50.5703125" customWidth="1"/>
    <col min="10755" max="10755" width="24.7109375" customWidth="1"/>
    <col min="10756" max="10756" width="27.140625" customWidth="1"/>
    <col min="10757" max="10757" width="21" customWidth="1"/>
    <col min="11010" max="11010" width="50.5703125" customWidth="1"/>
    <col min="11011" max="11011" width="24.7109375" customWidth="1"/>
    <col min="11012" max="11012" width="27.140625" customWidth="1"/>
    <col min="11013" max="11013" width="21" customWidth="1"/>
    <col min="11266" max="11266" width="50.5703125" customWidth="1"/>
    <col min="11267" max="11267" width="24.7109375" customWidth="1"/>
    <col min="11268" max="11268" width="27.140625" customWidth="1"/>
    <col min="11269" max="11269" width="21" customWidth="1"/>
    <col min="11522" max="11522" width="50.5703125" customWidth="1"/>
    <col min="11523" max="11523" width="24.7109375" customWidth="1"/>
    <col min="11524" max="11524" width="27.140625" customWidth="1"/>
    <col min="11525" max="11525" width="21" customWidth="1"/>
    <col min="11778" max="11778" width="50.5703125" customWidth="1"/>
    <col min="11779" max="11779" width="24.7109375" customWidth="1"/>
    <col min="11780" max="11780" width="27.140625" customWidth="1"/>
    <col min="11781" max="11781" width="21" customWidth="1"/>
    <col min="12034" max="12034" width="50.5703125" customWidth="1"/>
    <col min="12035" max="12035" width="24.7109375" customWidth="1"/>
    <col min="12036" max="12036" width="27.140625" customWidth="1"/>
    <col min="12037" max="12037" width="21" customWidth="1"/>
    <col min="12290" max="12290" width="50.5703125" customWidth="1"/>
    <col min="12291" max="12291" width="24.7109375" customWidth="1"/>
    <col min="12292" max="12292" width="27.140625" customWidth="1"/>
    <col min="12293" max="12293" width="21" customWidth="1"/>
    <col min="12546" max="12546" width="50.5703125" customWidth="1"/>
    <col min="12547" max="12547" width="24.7109375" customWidth="1"/>
    <col min="12548" max="12548" width="27.140625" customWidth="1"/>
    <col min="12549" max="12549" width="21" customWidth="1"/>
    <col min="12802" max="12802" width="50.5703125" customWidth="1"/>
    <col min="12803" max="12803" width="24.7109375" customWidth="1"/>
    <col min="12804" max="12804" width="27.140625" customWidth="1"/>
    <col min="12805" max="12805" width="21" customWidth="1"/>
    <col min="13058" max="13058" width="50.5703125" customWidth="1"/>
    <col min="13059" max="13059" width="24.7109375" customWidth="1"/>
    <col min="13060" max="13060" width="27.140625" customWidth="1"/>
    <col min="13061" max="13061" width="21" customWidth="1"/>
    <col min="13314" max="13314" width="50.5703125" customWidth="1"/>
    <col min="13315" max="13315" width="24.7109375" customWidth="1"/>
    <col min="13316" max="13316" width="27.140625" customWidth="1"/>
    <col min="13317" max="13317" width="21" customWidth="1"/>
    <col min="13570" max="13570" width="50.5703125" customWidth="1"/>
    <col min="13571" max="13571" width="24.7109375" customWidth="1"/>
    <col min="13572" max="13572" width="27.140625" customWidth="1"/>
    <col min="13573" max="13573" width="21" customWidth="1"/>
    <col min="13826" max="13826" width="50.5703125" customWidth="1"/>
    <col min="13827" max="13827" width="24.7109375" customWidth="1"/>
    <col min="13828" max="13828" width="27.140625" customWidth="1"/>
    <col min="13829" max="13829" width="21" customWidth="1"/>
    <col min="14082" max="14082" width="50.5703125" customWidth="1"/>
    <col min="14083" max="14083" width="24.7109375" customWidth="1"/>
    <col min="14084" max="14084" width="27.140625" customWidth="1"/>
    <col min="14085" max="14085" width="21" customWidth="1"/>
    <col min="14338" max="14338" width="50.5703125" customWidth="1"/>
    <col min="14339" max="14339" width="24.7109375" customWidth="1"/>
    <col min="14340" max="14340" width="27.140625" customWidth="1"/>
    <col min="14341" max="14341" width="21" customWidth="1"/>
    <col min="14594" max="14594" width="50.5703125" customWidth="1"/>
    <col min="14595" max="14595" width="24.7109375" customWidth="1"/>
    <col min="14596" max="14596" width="27.140625" customWidth="1"/>
    <col min="14597" max="14597" width="21" customWidth="1"/>
    <col min="14850" max="14850" width="50.5703125" customWidth="1"/>
    <col min="14851" max="14851" width="24.7109375" customWidth="1"/>
    <col min="14852" max="14852" width="27.140625" customWidth="1"/>
    <col min="14853" max="14853" width="21" customWidth="1"/>
    <col min="15106" max="15106" width="50.5703125" customWidth="1"/>
    <col min="15107" max="15107" width="24.7109375" customWidth="1"/>
    <col min="15108" max="15108" width="27.140625" customWidth="1"/>
    <col min="15109" max="15109" width="21" customWidth="1"/>
    <col min="15362" max="15362" width="50.5703125" customWidth="1"/>
    <col min="15363" max="15363" width="24.7109375" customWidth="1"/>
    <col min="15364" max="15364" width="27.140625" customWidth="1"/>
    <col min="15365" max="15365" width="21" customWidth="1"/>
    <col min="15618" max="15618" width="50.5703125" customWidth="1"/>
    <col min="15619" max="15619" width="24.7109375" customWidth="1"/>
    <col min="15620" max="15620" width="27.140625" customWidth="1"/>
    <col min="15621" max="15621" width="21" customWidth="1"/>
    <col min="15874" max="15874" width="50.5703125" customWidth="1"/>
    <col min="15875" max="15875" width="24.7109375" customWidth="1"/>
    <col min="15876" max="15876" width="27.140625" customWidth="1"/>
    <col min="15877" max="15877" width="21" customWidth="1"/>
    <col min="16130" max="16130" width="50.5703125" customWidth="1"/>
    <col min="16131" max="16131" width="24.7109375" customWidth="1"/>
    <col min="16132" max="16132" width="27.140625" customWidth="1"/>
    <col min="16133" max="16133" width="21" customWidth="1"/>
  </cols>
  <sheetData>
    <row r="1" spans="1:11">
      <c r="E1" s="256" t="s">
        <v>697</v>
      </c>
      <c r="F1" s="257"/>
      <c r="G1" s="257"/>
    </row>
    <row r="2" spans="1:11">
      <c r="A2" s="258"/>
      <c r="B2" s="258"/>
      <c r="C2" s="258"/>
      <c r="D2" s="258"/>
      <c r="E2" s="259"/>
      <c r="F2" s="258"/>
      <c r="G2" s="258"/>
      <c r="H2" s="258"/>
      <c r="I2" s="258"/>
      <c r="J2" s="258"/>
    </row>
    <row r="3" spans="1:11">
      <c r="A3" s="258"/>
      <c r="B3" s="258"/>
      <c r="C3" s="258"/>
      <c r="D3" s="337"/>
      <c r="E3" s="337"/>
      <c r="F3" s="258"/>
      <c r="G3" s="258"/>
      <c r="H3" s="258"/>
      <c r="I3" s="258"/>
      <c r="J3" s="258"/>
    </row>
    <row r="4" spans="1:11">
      <c r="A4" s="258"/>
      <c r="B4" s="258"/>
      <c r="C4" s="258"/>
      <c r="D4" s="330" t="s">
        <v>712</v>
      </c>
      <c r="E4" s="330"/>
      <c r="F4" s="330"/>
      <c r="G4" s="330"/>
      <c r="H4" s="330"/>
      <c r="I4" s="330"/>
      <c r="J4" s="330"/>
    </row>
    <row r="5" spans="1:11">
      <c r="A5" s="258"/>
      <c r="B5" s="258"/>
      <c r="C5" s="258"/>
      <c r="D5" s="330" t="s">
        <v>713</v>
      </c>
      <c r="E5" s="330"/>
      <c r="F5" s="330"/>
      <c r="G5" s="330"/>
      <c r="H5" s="330"/>
      <c r="I5" s="330"/>
      <c r="J5" s="330"/>
    </row>
    <row r="6" spans="1:11">
      <c r="A6" s="258"/>
      <c r="B6" s="258"/>
      <c r="C6" s="258"/>
      <c r="D6" s="258"/>
      <c r="E6" s="258"/>
      <c r="F6" s="292"/>
      <c r="G6" s="258"/>
      <c r="H6" s="258"/>
      <c r="I6" s="258"/>
      <c r="J6" s="258"/>
    </row>
    <row r="7" spans="1:11">
      <c r="A7" s="336"/>
      <c r="B7" s="336"/>
      <c r="C7" s="336"/>
      <c r="D7" s="336"/>
      <c r="E7" s="336"/>
      <c r="F7" s="293"/>
      <c r="G7" s="260"/>
      <c r="H7" s="260"/>
      <c r="I7" s="260"/>
      <c r="J7" s="260"/>
    </row>
    <row r="8" spans="1:11" s="262" customFormat="1" ht="81.75" customHeight="1" thickBot="1">
      <c r="A8" s="335" t="s">
        <v>698</v>
      </c>
      <c r="B8" s="335"/>
      <c r="C8" s="335"/>
      <c r="D8" s="335"/>
      <c r="E8" s="335"/>
      <c r="F8" s="261"/>
      <c r="G8" s="261"/>
      <c r="H8" s="261"/>
      <c r="I8" s="261"/>
      <c r="J8" s="261"/>
      <c r="K8" s="261"/>
    </row>
    <row r="9" spans="1:11" s="266" customFormat="1" ht="63.75" customHeight="1" thickBot="1">
      <c r="A9" s="263" t="s">
        <v>684</v>
      </c>
      <c r="B9" s="264" t="s">
        <v>699</v>
      </c>
      <c r="C9" s="283" t="s">
        <v>700</v>
      </c>
      <c r="D9" s="276" t="s">
        <v>690</v>
      </c>
      <c r="E9" s="265" t="s">
        <v>691</v>
      </c>
    </row>
    <row r="10" spans="1:11" s="266" customFormat="1" ht="46.5" customHeight="1">
      <c r="A10" s="267" t="s">
        <v>685</v>
      </c>
      <c r="B10" s="268">
        <v>1960.1</v>
      </c>
      <c r="C10" s="280">
        <v>2702.7</v>
      </c>
      <c r="D10" s="281">
        <v>2587.1999999999998</v>
      </c>
      <c r="E10" s="282">
        <f>C10-D10</f>
        <v>115.5</v>
      </c>
      <c r="F10" s="269"/>
    </row>
    <row r="11" spans="1:11" s="266" customFormat="1" ht="12.75">
      <c r="A11" s="284" t="s">
        <v>686</v>
      </c>
      <c r="B11" s="278"/>
      <c r="C11" s="278"/>
      <c r="D11" s="278"/>
      <c r="E11" s="278"/>
    </row>
    <row r="12" spans="1:11" s="271" customFormat="1" ht="20.25" customHeight="1">
      <c r="A12" s="285" t="s">
        <v>687</v>
      </c>
      <c r="B12" s="270">
        <v>1358.4</v>
      </c>
      <c r="C12" s="270">
        <v>1504.2</v>
      </c>
      <c r="D12" s="270">
        <v>1552.1</v>
      </c>
      <c r="E12" s="270">
        <f>C12-D12</f>
        <v>-47.899999999999864</v>
      </c>
    </row>
    <row r="13" spans="1:11" s="272" customFormat="1" ht="29.25" customHeight="1">
      <c r="A13" s="286" t="s">
        <v>356</v>
      </c>
      <c r="B13" s="279">
        <v>1358.4</v>
      </c>
      <c r="C13" s="279">
        <v>1504.2</v>
      </c>
      <c r="D13" s="279">
        <v>1552.1</v>
      </c>
      <c r="E13" s="270">
        <f>C13-D13</f>
        <v>-47.899999999999864</v>
      </c>
    </row>
    <row r="14" spans="1:11" s="296" customFormat="1" ht="20.25" customHeight="1">
      <c r="A14" s="294" t="s">
        <v>692</v>
      </c>
      <c r="B14" s="295">
        <v>0</v>
      </c>
      <c r="C14" s="295">
        <v>0</v>
      </c>
      <c r="D14" s="295">
        <v>0</v>
      </c>
      <c r="E14" s="289">
        <v>0</v>
      </c>
    </row>
    <row r="15" spans="1:11" s="271" customFormat="1" ht="18" customHeight="1">
      <c r="A15" s="285" t="s">
        <v>688</v>
      </c>
      <c r="B15" s="270">
        <v>601.70000000000005</v>
      </c>
      <c r="C15" s="270">
        <v>1684.5</v>
      </c>
      <c r="D15" s="270">
        <v>1651.3</v>
      </c>
      <c r="E15" s="270">
        <f t="shared" ref="E15:E30" si="0">C15-D15</f>
        <v>33.200000000000045</v>
      </c>
    </row>
    <row r="16" spans="1:11" s="272" customFormat="1" ht="42" customHeight="1" thickBot="1">
      <c r="A16" s="286" t="s">
        <v>693</v>
      </c>
      <c r="B16" s="279">
        <v>601.70000000000005</v>
      </c>
      <c r="C16" s="279">
        <v>1884.5</v>
      </c>
      <c r="D16" s="279">
        <v>1824.1</v>
      </c>
      <c r="E16" s="270">
        <f t="shared" si="0"/>
        <v>60.400000000000091</v>
      </c>
    </row>
    <row r="17" spans="1:6" s="266" customFormat="1" ht="12.75">
      <c r="A17" s="287" t="s">
        <v>689</v>
      </c>
      <c r="B17" s="277">
        <f>B19+B27+B30</f>
        <v>1960.1000000000001</v>
      </c>
      <c r="C17" s="277">
        <f>C19+C27+C30+0.1</f>
        <v>2702.7</v>
      </c>
      <c r="D17" s="277">
        <f t="shared" ref="D17:E17" si="1">D19+D27+D30</f>
        <v>2587.2000000000003</v>
      </c>
      <c r="E17" s="277">
        <f t="shared" si="1"/>
        <v>115.40000000000003</v>
      </c>
      <c r="F17" s="269"/>
    </row>
    <row r="18" spans="1:6" s="266" customFormat="1" ht="12.75">
      <c r="A18" s="286" t="s">
        <v>686</v>
      </c>
      <c r="B18" s="278"/>
      <c r="C18" s="278"/>
      <c r="D18" s="278"/>
      <c r="E18" s="289"/>
    </row>
    <row r="19" spans="1:6" s="271" customFormat="1" ht="24" customHeight="1">
      <c r="A19" s="285" t="s">
        <v>694</v>
      </c>
      <c r="B19" s="270">
        <v>1358.4</v>
      </c>
      <c r="C19" s="270">
        <v>818.1</v>
      </c>
      <c r="D19" s="270">
        <v>763.1</v>
      </c>
      <c r="E19" s="270">
        <f t="shared" si="0"/>
        <v>55</v>
      </c>
      <c r="F19" s="273"/>
    </row>
    <row r="20" spans="1:6" s="266" customFormat="1" ht="43.5" customHeight="1">
      <c r="A20" s="286" t="s">
        <v>187</v>
      </c>
      <c r="B20" s="279">
        <v>266.39999999999998</v>
      </c>
      <c r="C20" s="275">
        <v>508.6</v>
      </c>
      <c r="D20" s="275">
        <v>463.4</v>
      </c>
      <c r="E20" s="289">
        <f t="shared" si="0"/>
        <v>45.200000000000045</v>
      </c>
    </row>
    <row r="21" spans="1:6" s="266" customFormat="1" ht="43.5" customHeight="1">
      <c r="A21" s="286" t="s">
        <v>701</v>
      </c>
      <c r="B21" s="279">
        <v>64</v>
      </c>
      <c r="C21" s="275">
        <v>54.7</v>
      </c>
      <c r="D21" s="275">
        <v>54.7</v>
      </c>
      <c r="E21" s="289">
        <f t="shared" si="0"/>
        <v>0</v>
      </c>
    </row>
    <row r="22" spans="1:6" s="266" customFormat="1" ht="43.5" customHeight="1">
      <c r="A22" s="286" t="s">
        <v>702</v>
      </c>
      <c r="B22" s="279">
        <v>400</v>
      </c>
      <c r="C22" s="275">
        <v>59.4</v>
      </c>
      <c r="D22" s="275">
        <v>59.4</v>
      </c>
      <c r="E22" s="289">
        <f t="shared" si="0"/>
        <v>0</v>
      </c>
    </row>
    <row r="23" spans="1:6" s="266" customFormat="1" ht="43.5" customHeight="1">
      <c r="A23" s="286" t="s">
        <v>193</v>
      </c>
      <c r="B23" s="279">
        <v>100</v>
      </c>
      <c r="C23" s="275">
        <v>37.200000000000003</v>
      </c>
      <c r="D23" s="275">
        <v>27.4</v>
      </c>
      <c r="E23" s="289">
        <f t="shared" si="0"/>
        <v>9.8000000000000043</v>
      </c>
    </row>
    <row r="24" spans="1:6" s="266" customFormat="1" ht="43.5" customHeight="1">
      <c r="A24" s="286" t="s">
        <v>197</v>
      </c>
      <c r="B24" s="279">
        <v>300</v>
      </c>
      <c r="C24" s="279">
        <v>0</v>
      </c>
      <c r="D24" s="275">
        <v>0</v>
      </c>
      <c r="E24" s="289">
        <f t="shared" si="0"/>
        <v>0</v>
      </c>
    </row>
    <row r="25" spans="1:6" s="266" customFormat="1" ht="37.5" customHeight="1">
      <c r="A25" s="286" t="s">
        <v>703</v>
      </c>
      <c r="B25" s="279">
        <v>228</v>
      </c>
      <c r="C25" s="275">
        <v>58.2</v>
      </c>
      <c r="D25" s="275">
        <v>58.2</v>
      </c>
      <c r="E25" s="289">
        <f t="shared" si="0"/>
        <v>0</v>
      </c>
    </row>
    <row r="26" spans="1:6" s="266" customFormat="1" ht="37.5" customHeight="1">
      <c r="A26" s="284" t="s">
        <v>613</v>
      </c>
      <c r="B26" s="279">
        <v>0</v>
      </c>
      <c r="C26" s="275">
        <v>100</v>
      </c>
      <c r="D26" s="275">
        <v>100</v>
      </c>
      <c r="E26" s="289">
        <f t="shared" si="0"/>
        <v>0</v>
      </c>
    </row>
    <row r="27" spans="1:6" s="271" customFormat="1" ht="24.75" customHeight="1">
      <c r="A27" s="285" t="s">
        <v>695</v>
      </c>
      <c r="B27" s="270">
        <v>601.70000000000005</v>
      </c>
      <c r="C27" s="270">
        <v>1684.5</v>
      </c>
      <c r="D27" s="270">
        <v>1651.3</v>
      </c>
      <c r="E27" s="270">
        <f t="shared" si="0"/>
        <v>33.200000000000045</v>
      </c>
    </row>
    <row r="28" spans="1:6" s="266" customFormat="1" ht="40.5" customHeight="1">
      <c r="A28" s="274" t="s">
        <v>696</v>
      </c>
      <c r="B28" s="275">
        <v>601.70000000000005</v>
      </c>
      <c r="C28" s="275">
        <v>601.70000000000005</v>
      </c>
      <c r="D28" s="275">
        <v>568.5</v>
      </c>
      <c r="E28" s="289">
        <f t="shared" si="0"/>
        <v>33.200000000000045</v>
      </c>
    </row>
    <row r="29" spans="1:6" ht="105">
      <c r="A29" s="290" t="s">
        <v>633</v>
      </c>
      <c r="B29" s="288">
        <v>0</v>
      </c>
      <c r="C29" s="288">
        <v>1082.8</v>
      </c>
      <c r="D29" s="288">
        <v>1082.8</v>
      </c>
      <c r="E29" s="288">
        <f t="shared" si="0"/>
        <v>0</v>
      </c>
    </row>
    <row r="30" spans="1:6">
      <c r="A30" s="285" t="s">
        <v>706</v>
      </c>
      <c r="B30" s="291" t="s">
        <v>704</v>
      </c>
      <c r="C30" s="291" t="s">
        <v>705</v>
      </c>
      <c r="D30" s="291">
        <v>172.8</v>
      </c>
      <c r="E30" s="270">
        <f t="shared" si="0"/>
        <v>27.199999999999989</v>
      </c>
    </row>
  </sheetData>
  <mergeCells count="5">
    <mergeCell ref="A8:E8"/>
    <mergeCell ref="A7:E7"/>
    <mergeCell ref="D3:E3"/>
    <mergeCell ref="D4:J4"/>
    <mergeCell ref="D5:J5"/>
  </mergeCells>
  <conditionalFormatting sqref="D16 B28:C28 C21:C23">
    <cfRule type="cellIs" dxfId="5" priority="8" stopIfTrue="1" operator="equal">
      <formula>0</formula>
    </cfRule>
  </conditionalFormatting>
  <conditionalFormatting sqref="E10">
    <cfRule type="cellIs" dxfId="4" priority="7" stopIfTrue="1" operator="equal">
      <formula>0</formula>
    </cfRule>
  </conditionalFormatting>
  <conditionalFormatting sqref="D11:E11">
    <cfRule type="cellIs" dxfId="3" priority="6" stopIfTrue="1" operator="equal">
      <formula>0</formula>
    </cfRule>
  </conditionalFormatting>
  <conditionalFormatting sqref="D18">
    <cfRule type="cellIs" dxfId="2" priority="5" stopIfTrue="1" operator="equal">
      <formula>0</formula>
    </cfRule>
  </conditionalFormatting>
  <conditionalFormatting sqref="C25:C26">
    <cfRule type="cellIs" dxfId="1" priority="3" stopIfTrue="1" operator="equal">
      <formula>0</formula>
    </cfRule>
  </conditionalFormatting>
  <conditionalFormatting sqref="C20">
    <cfRule type="cellIs" dxfId="0" priority="2" stopIfTrue="1" operator="equal">
      <formula>0</formula>
    </cfRule>
  </conditionalFormatting>
  <pageMargins left="0" right="0" top="0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6'!OLE_LINK9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2020-04-07T21:15:16Z</dcterms:modified>
</cp:coreProperties>
</file>