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105" windowWidth="14805" windowHeight="8010" activeTab="6"/>
  </bookViews>
  <sheets>
    <sheet name="приложение 1" sheetId="4" r:id="rId1"/>
    <sheet name="приложение 2" sheetId="3" r:id="rId2"/>
    <sheet name="приложение 3" sheetId="1" r:id="rId3"/>
    <sheet name="приложение 4" sheetId="2" r:id="rId4"/>
    <sheet name="приложение 5" sheetId="5" r:id="rId5"/>
    <sheet name="приложение 6" sheetId="6" r:id="rId6"/>
    <sheet name="приложение 9" sheetId="7" r:id="rId7"/>
  </sheets>
  <calcPr calcId="124519"/>
</workbook>
</file>

<file path=xl/calcChain.xml><?xml version="1.0" encoding="utf-8"?>
<calcChain xmlns="http://schemas.openxmlformats.org/spreadsheetml/2006/main">
  <c r="C70" i="3"/>
  <c r="C28" i="4"/>
  <c r="F36" i="6"/>
  <c r="G36"/>
  <c r="E36"/>
  <c r="F41"/>
  <c r="G41"/>
  <c r="E41"/>
  <c r="F42"/>
  <c r="G42"/>
  <c r="E42"/>
  <c r="E58"/>
  <c r="E53"/>
  <c r="F166" i="5"/>
  <c r="F149"/>
  <c r="G118"/>
  <c r="H118"/>
  <c r="F118"/>
  <c r="G121"/>
  <c r="H121"/>
  <c r="F121"/>
  <c r="H125"/>
  <c r="G125"/>
  <c r="F125"/>
  <c r="G119" i="2"/>
  <c r="G16" s="1"/>
  <c r="G15"/>
  <c r="G122"/>
  <c r="H126"/>
  <c r="I126"/>
  <c r="G126"/>
  <c r="G167" l="1"/>
  <c r="G150"/>
  <c r="D71" i="3"/>
  <c r="E71"/>
  <c r="C71"/>
  <c r="E243" i="6" l="1"/>
  <c r="E16"/>
  <c r="E17"/>
  <c r="E18"/>
  <c r="F22"/>
  <c r="G22"/>
  <c r="F23"/>
  <c r="G23"/>
  <c r="E22"/>
  <c r="E23"/>
  <c r="E21"/>
  <c r="H371" i="5"/>
  <c r="G371"/>
  <c r="F371"/>
  <c r="F370" s="1"/>
  <c r="F364" s="1"/>
  <c r="H370"/>
  <c r="H369" s="1"/>
  <c r="H364" s="1"/>
  <c r="G370"/>
  <c r="G369"/>
  <c r="F369"/>
  <c r="H367"/>
  <c r="G367"/>
  <c r="G366" s="1"/>
  <c r="G365" s="1"/>
  <c r="F367"/>
  <c r="F366" s="1"/>
  <c r="F365" s="1"/>
  <c r="H366"/>
  <c r="H365" s="1"/>
  <c r="G364"/>
  <c r="H363"/>
  <c r="H362" s="1"/>
  <c r="G363"/>
  <c r="G362" s="1"/>
  <c r="F363"/>
  <c r="F362" s="1"/>
  <c r="H360"/>
  <c r="H359" s="1"/>
  <c r="G360"/>
  <c r="G359" s="1"/>
  <c r="F360"/>
  <c r="F359"/>
  <c r="H358"/>
  <c r="G358"/>
  <c r="F358"/>
  <c r="F354" s="1"/>
  <c r="F356"/>
  <c r="F355" s="1"/>
  <c r="H354"/>
  <c r="G354"/>
  <c r="H352"/>
  <c r="G352"/>
  <c r="G351" s="1"/>
  <c r="G350" s="1"/>
  <c r="G349" s="1"/>
  <c r="G348" s="1"/>
  <c r="F352"/>
  <c r="F351" s="1"/>
  <c r="F350" s="1"/>
  <c r="F349" s="1"/>
  <c r="F348" s="1"/>
  <c r="H351"/>
  <c r="H350"/>
  <c r="H349" s="1"/>
  <c r="H348" s="1"/>
  <c r="H346"/>
  <c r="G346"/>
  <c r="G345" s="1"/>
  <c r="G344" s="1"/>
  <c r="F346"/>
  <c r="F345" s="1"/>
  <c r="F344" s="1"/>
  <c r="H345"/>
  <c r="H344" s="1"/>
  <c r="F342"/>
  <c r="F340"/>
  <c r="F339"/>
  <c r="F338"/>
  <c r="F336" s="1"/>
  <c r="H337"/>
  <c r="G337"/>
  <c r="G336" s="1"/>
  <c r="G335" s="1"/>
  <c r="F337"/>
  <c r="H336"/>
  <c r="H335"/>
  <c r="H333"/>
  <c r="H332" s="1"/>
  <c r="H331" s="1"/>
  <c r="H330" s="1"/>
  <c r="G333"/>
  <c r="G332" s="1"/>
  <c r="G331" s="1"/>
  <c r="G330" s="1"/>
  <c r="F333"/>
  <c r="F332"/>
  <c r="F331" s="1"/>
  <c r="F330" s="1"/>
  <c r="F329"/>
  <c r="H328"/>
  <c r="H327" s="1"/>
  <c r="H326" s="1"/>
  <c r="H325" s="1"/>
  <c r="G328"/>
  <c r="G327" s="1"/>
  <c r="G326" s="1"/>
  <c r="G325" s="1"/>
  <c r="F328"/>
  <c r="F327" s="1"/>
  <c r="F326" s="1"/>
  <c r="F325" s="1"/>
  <c r="H324"/>
  <c r="H323" s="1"/>
  <c r="G324"/>
  <c r="G323" s="1"/>
  <c r="H321"/>
  <c r="H320" s="1"/>
  <c r="H319" s="1"/>
  <c r="H318" s="1"/>
  <c r="G321"/>
  <c r="G320" s="1"/>
  <c r="G319" s="1"/>
  <c r="G318" s="1"/>
  <c r="F321"/>
  <c r="F320" s="1"/>
  <c r="F319" s="1"/>
  <c r="F318"/>
  <c r="F316"/>
  <c r="F315"/>
  <c r="H314"/>
  <c r="H313" s="1"/>
  <c r="H312" s="1"/>
  <c r="G314"/>
  <c r="G313" s="1"/>
  <c r="G312" s="1"/>
  <c r="F314"/>
  <c r="F313" s="1"/>
  <c r="F312" s="1"/>
  <c r="H310"/>
  <c r="H309" s="1"/>
  <c r="H308" s="1"/>
  <c r="H307" s="1"/>
  <c r="G310"/>
  <c r="F310"/>
  <c r="F309" s="1"/>
  <c r="F308" s="1"/>
  <c r="F307" s="1"/>
  <c r="G309"/>
  <c r="G308" s="1"/>
  <c r="G307" s="1"/>
  <c r="F305"/>
  <c r="F304" s="1"/>
  <c r="F303" s="1"/>
  <c r="F302" s="1"/>
  <c r="H300"/>
  <c r="H299" s="1"/>
  <c r="G300"/>
  <c r="G299" s="1"/>
  <c r="F300"/>
  <c r="F299"/>
  <c r="H297"/>
  <c r="G297"/>
  <c r="F297"/>
  <c r="F294" s="1"/>
  <c r="F295"/>
  <c r="H294"/>
  <c r="G294"/>
  <c r="H293"/>
  <c r="G293"/>
  <c r="F293"/>
  <c r="G292"/>
  <c r="G286" s="1"/>
  <c r="F292"/>
  <c r="F286" s="1"/>
  <c r="H291"/>
  <c r="H290"/>
  <c r="H288"/>
  <c r="G288"/>
  <c r="G287" s="1"/>
  <c r="F288"/>
  <c r="F287" s="1"/>
  <c r="H287"/>
  <c r="H286"/>
  <c r="H284"/>
  <c r="H283" s="1"/>
  <c r="G284"/>
  <c r="G283" s="1"/>
  <c r="F284"/>
  <c r="F283" s="1"/>
  <c r="H282"/>
  <c r="G282"/>
  <c r="F282"/>
  <c r="F280"/>
  <c r="F279"/>
  <c r="F277"/>
  <c r="F276" s="1"/>
  <c r="F275"/>
  <c r="H273"/>
  <c r="H272" s="1"/>
  <c r="H271" s="1"/>
  <c r="G273"/>
  <c r="G272" s="1"/>
  <c r="G271" s="1"/>
  <c r="F273"/>
  <c r="F272"/>
  <c r="F271"/>
  <c r="H270"/>
  <c r="G270"/>
  <c r="G269"/>
  <c r="G268" s="1"/>
  <c r="F269"/>
  <c r="H268"/>
  <c r="F268"/>
  <c r="H267"/>
  <c r="H265" s="1"/>
  <c r="H264" s="1"/>
  <c r="H263" s="1"/>
  <c r="G267"/>
  <c r="G265" s="1"/>
  <c r="G264" s="1"/>
  <c r="G263" s="1"/>
  <c r="F267"/>
  <c r="G266"/>
  <c r="F266"/>
  <c r="F265"/>
  <c r="F264"/>
  <c r="F263" s="1"/>
  <c r="H260"/>
  <c r="H259" s="1"/>
  <c r="H258" s="1"/>
  <c r="H257" s="1"/>
  <c r="G260"/>
  <c r="G259" s="1"/>
  <c r="G258" s="1"/>
  <c r="G257" s="1"/>
  <c r="F260"/>
  <c r="F259" s="1"/>
  <c r="F258" s="1"/>
  <c r="F257" s="1"/>
  <c r="H255"/>
  <c r="H254" s="1"/>
  <c r="H247" s="1"/>
  <c r="G255"/>
  <c r="G254" s="1"/>
  <c r="G247" s="1"/>
  <c r="F255"/>
  <c r="F254" s="1"/>
  <c r="F252"/>
  <c r="F251" s="1"/>
  <c r="F249"/>
  <c r="F248" s="1"/>
  <c r="F247"/>
  <c r="H245"/>
  <c r="G245"/>
  <c r="F245"/>
  <c r="F243"/>
  <c r="F242"/>
  <c r="F240"/>
  <c r="F239" s="1"/>
  <c r="F238"/>
  <c r="F237"/>
  <c r="F236" s="1"/>
  <c r="F235" s="1"/>
  <c r="H236"/>
  <c r="H235" s="1"/>
  <c r="H231" s="1"/>
  <c r="G236"/>
  <c r="G235"/>
  <c r="G231" s="1"/>
  <c r="F233"/>
  <c r="F232"/>
  <c r="H230"/>
  <c r="H224" s="1"/>
  <c r="G230"/>
  <c r="G224" s="1"/>
  <c r="F228"/>
  <c r="F226" s="1"/>
  <c r="F225" s="1"/>
  <c r="F227"/>
  <c r="H222"/>
  <c r="H221" s="1"/>
  <c r="H220" s="1"/>
  <c r="H219" s="1"/>
  <c r="G222"/>
  <c r="F222"/>
  <c r="F221" s="1"/>
  <c r="F220" s="1"/>
  <c r="F219" s="1"/>
  <c r="G221"/>
  <c r="G220" s="1"/>
  <c r="G219" s="1"/>
  <c r="D220"/>
  <c r="D219" s="1"/>
  <c r="H217"/>
  <c r="H216" s="1"/>
  <c r="H215" s="1"/>
  <c r="H214" s="1"/>
  <c r="G217"/>
  <c r="G216" s="1"/>
  <c r="G215" s="1"/>
  <c r="G214" s="1"/>
  <c r="F217"/>
  <c r="F216"/>
  <c r="F215" s="1"/>
  <c r="F214" s="1"/>
  <c r="F212"/>
  <c r="F211"/>
  <c r="F210" s="1"/>
  <c r="F209" s="1"/>
  <c r="F207"/>
  <c r="H205"/>
  <c r="H204" s="1"/>
  <c r="H203" s="1"/>
  <c r="H202" s="1"/>
  <c r="G205"/>
  <c r="G204" s="1"/>
  <c r="G203" s="1"/>
  <c r="G202" s="1"/>
  <c r="F205"/>
  <c r="F204" s="1"/>
  <c r="F203" s="1"/>
  <c r="F202" s="1"/>
  <c r="H201"/>
  <c r="G201"/>
  <c r="F201"/>
  <c r="H198"/>
  <c r="H197" s="1"/>
  <c r="H196" s="1"/>
  <c r="G198"/>
  <c r="G197" s="1"/>
  <c r="G196" s="1"/>
  <c r="F198"/>
  <c r="F197" s="1"/>
  <c r="F196" s="1"/>
  <c r="G195"/>
  <c r="G193" s="1"/>
  <c r="G192" s="1"/>
  <c r="G191" s="1"/>
  <c r="F195"/>
  <c r="F190" s="1"/>
  <c r="H194"/>
  <c r="G194"/>
  <c r="H193"/>
  <c r="H192" s="1"/>
  <c r="H191" s="1"/>
  <c r="F193"/>
  <c r="F192" s="1"/>
  <c r="F191" s="1"/>
  <c r="H190"/>
  <c r="G190"/>
  <c r="H188"/>
  <c r="H187" s="1"/>
  <c r="H186" s="1"/>
  <c r="H185" s="1"/>
  <c r="G188"/>
  <c r="G187" s="1"/>
  <c r="G186" s="1"/>
  <c r="G185" s="1"/>
  <c r="F188"/>
  <c r="F187" s="1"/>
  <c r="F186" s="1"/>
  <c r="F185" s="1"/>
  <c r="H183"/>
  <c r="H182" s="1"/>
  <c r="G183"/>
  <c r="G182" s="1"/>
  <c r="F183"/>
  <c r="F182"/>
  <c r="H180"/>
  <c r="H179" s="1"/>
  <c r="G180"/>
  <c r="G179" s="1"/>
  <c r="F180"/>
  <c r="F179"/>
  <c r="H178"/>
  <c r="G178"/>
  <c r="F178"/>
  <c r="F176"/>
  <c r="F175" s="1"/>
  <c r="F174" s="1"/>
  <c r="F173" s="1"/>
  <c r="H171"/>
  <c r="H170" s="1"/>
  <c r="H169" s="1"/>
  <c r="H145" s="1"/>
  <c r="H139" s="1"/>
  <c r="H138" s="1"/>
  <c r="G171"/>
  <c r="F171"/>
  <c r="G170"/>
  <c r="G169" s="1"/>
  <c r="F170"/>
  <c r="F169"/>
  <c r="F167"/>
  <c r="H165"/>
  <c r="H164" s="1"/>
  <c r="G165"/>
  <c r="G164" s="1"/>
  <c r="F165"/>
  <c r="F164" s="1"/>
  <c r="G163"/>
  <c r="H162"/>
  <c r="H161" s="1"/>
  <c r="G162"/>
  <c r="G161" s="1"/>
  <c r="F162"/>
  <c r="F161"/>
  <c r="F159"/>
  <c r="F158" s="1"/>
  <c r="H157"/>
  <c r="G157"/>
  <c r="F157"/>
  <c r="F154"/>
  <c r="F152"/>
  <c r="F151"/>
  <c r="F150"/>
  <c r="F146"/>
  <c r="H148"/>
  <c r="G148"/>
  <c r="G147" s="1"/>
  <c r="F148"/>
  <c r="F147" s="1"/>
  <c r="H147"/>
  <c r="H146"/>
  <c r="G146"/>
  <c r="H143"/>
  <c r="G143"/>
  <c r="G142" s="1"/>
  <c r="G141" s="1"/>
  <c r="G140" s="1"/>
  <c r="F143"/>
  <c r="F142" s="1"/>
  <c r="F141" s="1"/>
  <c r="F140" s="1"/>
  <c r="H142"/>
  <c r="H141"/>
  <c r="H140"/>
  <c r="H136"/>
  <c r="G136"/>
  <c r="F136"/>
  <c r="F135" s="1"/>
  <c r="F134" s="1"/>
  <c r="F133" s="1"/>
  <c r="H135"/>
  <c r="H134" s="1"/>
  <c r="H133" s="1"/>
  <c r="G135"/>
  <c r="G134"/>
  <c r="G133" s="1"/>
  <c r="H131"/>
  <c r="H130" s="1"/>
  <c r="H129" s="1"/>
  <c r="H128" s="1"/>
  <c r="H127" s="1"/>
  <c r="G131"/>
  <c r="G130" s="1"/>
  <c r="G129" s="1"/>
  <c r="G128" s="1"/>
  <c r="G127" s="1"/>
  <c r="F131"/>
  <c r="F130" s="1"/>
  <c r="F129" s="1"/>
  <c r="F128" s="1"/>
  <c r="F127" s="1"/>
  <c r="H123"/>
  <c r="H122" s="1"/>
  <c r="H120" s="1"/>
  <c r="H119" s="1"/>
  <c r="G123"/>
  <c r="G122" s="1"/>
  <c r="G120" s="1"/>
  <c r="G119" s="1"/>
  <c r="F123"/>
  <c r="F122" s="1"/>
  <c r="F120" s="1"/>
  <c r="F119" s="1"/>
  <c r="F117"/>
  <c r="H116"/>
  <c r="H115" s="1"/>
  <c r="G116"/>
  <c r="G115" s="1"/>
  <c r="F116"/>
  <c r="F115" s="1"/>
  <c r="F109"/>
  <c r="F108"/>
  <c r="F107"/>
  <c r="H105"/>
  <c r="H104" s="1"/>
  <c r="G105"/>
  <c r="F105"/>
  <c r="F104" s="1"/>
  <c r="G104"/>
  <c r="H102"/>
  <c r="H101" s="1"/>
  <c r="G102"/>
  <c r="G101" s="1"/>
  <c r="F102"/>
  <c r="F101"/>
  <c r="H100"/>
  <c r="G100"/>
  <c r="F100"/>
  <c r="F98"/>
  <c r="F97" s="1"/>
  <c r="F96"/>
  <c r="H95"/>
  <c r="G95"/>
  <c r="F95"/>
  <c r="H93"/>
  <c r="H92" s="1"/>
  <c r="H91" s="1"/>
  <c r="H90" s="1"/>
  <c r="G93"/>
  <c r="F93"/>
  <c r="G92"/>
  <c r="G91" s="1"/>
  <c r="G90" s="1"/>
  <c r="F92"/>
  <c r="F91" s="1"/>
  <c r="F90" s="1"/>
  <c r="F89"/>
  <c r="F88" s="1"/>
  <c r="F87" s="1"/>
  <c r="F86" s="1"/>
  <c r="H88"/>
  <c r="H87" s="1"/>
  <c r="H86" s="1"/>
  <c r="G88"/>
  <c r="G87" s="1"/>
  <c r="G86" s="1"/>
  <c r="F85"/>
  <c r="F83" s="1"/>
  <c r="H84"/>
  <c r="G84"/>
  <c r="H83"/>
  <c r="G83"/>
  <c r="H82"/>
  <c r="H81" s="1"/>
  <c r="G82"/>
  <c r="G81" s="1"/>
  <c r="H79"/>
  <c r="G79"/>
  <c r="F79"/>
  <c r="H77"/>
  <c r="G77"/>
  <c r="F77"/>
  <c r="F75"/>
  <c r="F74" s="1"/>
  <c r="F73" s="1"/>
  <c r="H74"/>
  <c r="H73" s="1"/>
  <c r="G74"/>
  <c r="G73" s="1"/>
  <c r="F71"/>
  <c r="F70" s="1"/>
  <c r="F69" s="1"/>
  <c r="F68" s="1"/>
  <c r="H66"/>
  <c r="H65" s="1"/>
  <c r="H64" s="1"/>
  <c r="H63" s="1"/>
  <c r="G66"/>
  <c r="F66"/>
  <c r="F65" s="1"/>
  <c r="F64" s="1"/>
  <c r="F63" s="1"/>
  <c r="G65"/>
  <c r="G64" s="1"/>
  <c r="G63" s="1"/>
  <c r="F59"/>
  <c r="F57" s="1"/>
  <c r="F56" s="1"/>
  <c r="F58"/>
  <c r="H55"/>
  <c r="G55"/>
  <c r="F55"/>
  <c r="H53"/>
  <c r="G53"/>
  <c r="G52" s="1"/>
  <c r="G51" s="1"/>
  <c r="G50" s="1"/>
  <c r="G49" s="1"/>
  <c r="F53"/>
  <c r="F52" s="1"/>
  <c r="F51" s="1"/>
  <c r="F50" s="1"/>
  <c r="F49" s="1"/>
  <c r="H52"/>
  <c r="H51" s="1"/>
  <c r="H50" s="1"/>
  <c r="H49" s="1"/>
  <c r="F47"/>
  <c r="F46" s="1"/>
  <c r="F45" s="1"/>
  <c r="F44" s="1"/>
  <c r="H42"/>
  <c r="G42"/>
  <c r="F42"/>
  <c r="H40"/>
  <c r="G40"/>
  <c r="F40"/>
  <c r="H39"/>
  <c r="G39"/>
  <c r="F39"/>
  <c r="F38" s="1"/>
  <c r="F37" s="1"/>
  <c r="F36" s="1"/>
  <c r="H38"/>
  <c r="H37" s="1"/>
  <c r="H36" s="1"/>
  <c r="G38"/>
  <c r="G37" s="1"/>
  <c r="G36" s="1"/>
  <c r="H33"/>
  <c r="H32" s="1"/>
  <c r="G33"/>
  <c r="F33"/>
  <c r="G32"/>
  <c r="F32"/>
  <c r="H30"/>
  <c r="H29" s="1"/>
  <c r="G30"/>
  <c r="G29" s="1"/>
  <c r="F30"/>
  <c r="F29" s="1"/>
  <c r="H28"/>
  <c r="G28"/>
  <c r="F28"/>
  <c r="H26"/>
  <c r="H25" s="1"/>
  <c r="G26"/>
  <c r="G24" s="1"/>
  <c r="G23" s="1"/>
  <c r="G22" s="1"/>
  <c r="F26"/>
  <c r="F25" s="1"/>
  <c r="H24"/>
  <c r="H23" s="1"/>
  <c r="H20"/>
  <c r="H19" s="1"/>
  <c r="H18" s="1"/>
  <c r="H17" s="1"/>
  <c r="G20"/>
  <c r="G19" s="1"/>
  <c r="G18" s="1"/>
  <c r="G17" s="1"/>
  <c r="F20"/>
  <c r="F19" s="1"/>
  <c r="F18" s="1"/>
  <c r="F17"/>
  <c r="G86" i="2"/>
  <c r="H140"/>
  <c r="I140"/>
  <c r="H141"/>
  <c r="I141"/>
  <c r="H142"/>
  <c r="I142"/>
  <c r="H143"/>
  <c r="I143"/>
  <c r="H144"/>
  <c r="I144"/>
  <c r="G141"/>
  <c r="G142"/>
  <c r="G143"/>
  <c r="G144"/>
  <c r="D29" i="1"/>
  <c r="G268" i="2"/>
  <c r="G16" i="5" l="1"/>
  <c r="H114"/>
  <c r="H113" s="1"/>
  <c r="H112" s="1"/>
  <c r="H111" s="1"/>
  <c r="G114"/>
  <c r="G113" s="1"/>
  <c r="G112" s="1"/>
  <c r="G111" s="1"/>
  <c r="H22"/>
  <c r="H16" s="1"/>
  <c r="G145"/>
  <c r="G139"/>
  <c r="G138" s="1"/>
  <c r="F270"/>
  <c r="F291"/>
  <c r="F290" s="1"/>
  <c r="F24"/>
  <c r="F23" s="1"/>
  <c r="F22" s="1"/>
  <c r="F16" s="1"/>
  <c r="G25"/>
  <c r="F194"/>
  <c r="H200"/>
  <c r="G291"/>
  <c r="G290" s="1"/>
  <c r="H266"/>
  <c r="F145"/>
  <c r="F139" s="1"/>
  <c r="F138" s="1"/>
  <c r="H262"/>
  <c r="F262"/>
  <c r="F114"/>
  <c r="F113" s="1"/>
  <c r="F112" s="1"/>
  <c r="F111" s="1"/>
  <c r="F230"/>
  <c r="F224" s="1"/>
  <c r="F324"/>
  <c r="F323" s="1"/>
  <c r="F335"/>
  <c r="F84"/>
  <c r="F82" s="1"/>
  <c r="F81" s="1"/>
  <c r="G262"/>
  <c r="G200" s="1"/>
  <c r="F231"/>
  <c r="G14" l="1"/>
  <c r="G373" s="1"/>
  <c r="G375" s="1"/>
  <c r="F200"/>
  <c r="F15" s="1"/>
  <c r="H14"/>
  <c r="H373" s="1"/>
  <c r="H375" s="1"/>
  <c r="H15"/>
  <c r="G15"/>
  <c r="F14" l="1"/>
  <c r="F373" s="1"/>
  <c r="F375" s="1"/>
  <c r="G330" i="2" l="1"/>
  <c r="E111" i="6"/>
  <c r="F132"/>
  <c r="G132"/>
  <c r="E132"/>
  <c r="E228"/>
  <c r="G155"/>
  <c r="G154" s="1"/>
  <c r="G153" s="1"/>
  <c r="G152" s="1"/>
  <c r="F155"/>
  <c r="F154" s="1"/>
  <c r="F153" s="1"/>
  <c r="F152" s="1"/>
  <c r="E155"/>
  <c r="E153"/>
  <c r="E152"/>
  <c r="E249" l="1"/>
  <c r="G76" i="2"/>
  <c r="H364" l="1"/>
  <c r="I364"/>
  <c r="G364"/>
  <c r="I368"/>
  <c r="I367" s="1"/>
  <c r="I366" s="1"/>
  <c r="H368"/>
  <c r="H367" s="1"/>
  <c r="H366" s="1"/>
  <c r="G368"/>
  <c r="G367"/>
  <c r="G366" s="1"/>
  <c r="H325"/>
  <c r="I325"/>
  <c r="I329"/>
  <c r="I328" s="1"/>
  <c r="I327" s="1"/>
  <c r="I326" s="1"/>
  <c r="H329"/>
  <c r="H328" s="1"/>
  <c r="H327" s="1"/>
  <c r="H326" s="1"/>
  <c r="G329"/>
  <c r="G328" s="1"/>
  <c r="G327" s="1"/>
  <c r="G326" s="1"/>
  <c r="H56" l="1"/>
  <c r="I56"/>
  <c r="I80"/>
  <c r="H80"/>
  <c r="G80"/>
  <c r="I78"/>
  <c r="H78"/>
  <c r="G78"/>
  <c r="G75"/>
  <c r="G74" s="1"/>
  <c r="I75"/>
  <c r="I74" s="1"/>
  <c r="H75"/>
  <c r="H74" s="1"/>
  <c r="I85"/>
  <c r="I83" s="1"/>
  <c r="I82" s="1"/>
  <c r="H85"/>
  <c r="H83" s="1"/>
  <c r="H82" s="1"/>
  <c r="G85"/>
  <c r="G83" s="1"/>
  <c r="G82" s="1"/>
  <c r="I84"/>
  <c r="H84"/>
  <c r="G84"/>
  <c r="G90"/>
  <c r="G89" s="1"/>
  <c r="G88" s="1"/>
  <c r="G87" s="1"/>
  <c r="I89"/>
  <c r="I88" s="1"/>
  <c r="I87" s="1"/>
  <c r="H89"/>
  <c r="H88" s="1"/>
  <c r="H87" s="1"/>
  <c r="I94"/>
  <c r="I93" s="1"/>
  <c r="I92" s="1"/>
  <c r="I91" s="1"/>
  <c r="H94"/>
  <c r="H93" s="1"/>
  <c r="H92" s="1"/>
  <c r="H91" s="1"/>
  <c r="G94"/>
  <c r="G93" s="1"/>
  <c r="G92" s="1"/>
  <c r="G91" s="1"/>
  <c r="G56" l="1"/>
  <c r="E237" i="6"/>
  <c r="E202"/>
  <c r="E201" s="1"/>
  <c r="E146"/>
  <c r="E171"/>
  <c r="E262"/>
  <c r="E261" s="1"/>
  <c r="E259"/>
  <c r="E258" s="1"/>
  <c r="F250"/>
  <c r="G250"/>
  <c r="E250"/>
  <c r="F84"/>
  <c r="F83" s="1"/>
  <c r="G84"/>
  <c r="G83" s="1"/>
  <c r="E83"/>
  <c r="E84"/>
  <c r="E82"/>
  <c r="E246"/>
  <c r="E176"/>
  <c r="E34"/>
  <c r="G238" i="2" l="1"/>
  <c r="G232" s="1"/>
  <c r="H246"/>
  <c r="I246"/>
  <c r="G246"/>
  <c r="G316"/>
  <c r="G339"/>
  <c r="G325" s="1"/>
  <c r="H311"/>
  <c r="H310" s="1"/>
  <c r="H309" s="1"/>
  <c r="H308" s="1"/>
  <c r="I311"/>
  <c r="I310" s="1"/>
  <c r="I309" s="1"/>
  <c r="I308" s="1"/>
  <c r="G311"/>
  <c r="G310" s="1"/>
  <c r="G309" s="1"/>
  <c r="G308" s="1"/>
  <c r="H137"/>
  <c r="H136" s="1"/>
  <c r="H135" s="1"/>
  <c r="H134" s="1"/>
  <c r="I137"/>
  <c r="I136" s="1"/>
  <c r="I135" s="1"/>
  <c r="I134" s="1"/>
  <c r="G137"/>
  <c r="G136" s="1"/>
  <c r="G135" s="1"/>
  <c r="G134" s="1"/>
  <c r="D41" i="1"/>
  <c r="H261" i="2"/>
  <c r="H260" s="1"/>
  <c r="H259" s="1"/>
  <c r="H258" s="1"/>
  <c r="I261"/>
  <c r="I260" s="1"/>
  <c r="I259" s="1"/>
  <c r="I258" s="1"/>
  <c r="G261"/>
  <c r="G260" s="1"/>
  <c r="G259" s="1"/>
  <c r="G258" s="1"/>
  <c r="H347"/>
  <c r="H346" s="1"/>
  <c r="H345" s="1"/>
  <c r="I347"/>
  <c r="I346" s="1"/>
  <c r="I345" s="1"/>
  <c r="G347"/>
  <c r="G346" s="1"/>
  <c r="G345" s="1"/>
  <c r="G270"/>
  <c r="G118"/>
  <c r="G231" l="1"/>
  <c r="D31" i="1" l="1"/>
  <c r="C62" i="3"/>
  <c r="D62"/>
  <c r="E62"/>
  <c r="D69"/>
  <c r="E69"/>
  <c r="C69"/>
  <c r="C44" s="1"/>
  <c r="C47"/>
  <c r="F29" i="6" l="1"/>
  <c r="E29"/>
  <c r="F131"/>
  <c r="E131"/>
  <c r="H293" i="2"/>
  <c r="G293"/>
  <c r="H196"/>
  <c r="G196"/>
  <c r="G94" i="6" l="1"/>
  <c r="G93" s="1"/>
  <c r="G92" s="1"/>
  <c r="G91" s="1"/>
  <c r="F94"/>
  <c r="F93" s="1"/>
  <c r="F92" s="1"/>
  <c r="F91" s="1"/>
  <c r="E94"/>
  <c r="E93" s="1"/>
  <c r="E92" s="1"/>
  <c r="E91" s="1"/>
  <c r="E99"/>
  <c r="E98" s="1"/>
  <c r="E97" s="1"/>
  <c r="E96" s="1"/>
  <c r="F99"/>
  <c r="F98" s="1"/>
  <c r="F97" s="1"/>
  <c r="F96" s="1"/>
  <c r="G99"/>
  <c r="G98" s="1"/>
  <c r="G97" s="1"/>
  <c r="G96" s="1"/>
  <c r="H202" i="2" l="1"/>
  <c r="I202"/>
  <c r="G202"/>
  <c r="E221"/>
  <c r="E220" s="1"/>
  <c r="I223"/>
  <c r="I222" s="1"/>
  <c r="I221" s="1"/>
  <c r="I220" s="1"/>
  <c r="H223"/>
  <c r="H222" s="1"/>
  <c r="H221" s="1"/>
  <c r="H220" s="1"/>
  <c r="G223"/>
  <c r="G222" s="1"/>
  <c r="G221" s="1"/>
  <c r="G220" s="1"/>
  <c r="F228" i="6" l="1"/>
  <c r="F227" s="1"/>
  <c r="F226" s="1"/>
  <c r="G228"/>
  <c r="G227" s="1"/>
  <c r="G226" s="1"/>
  <c r="G256"/>
  <c r="G255" s="1"/>
  <c r="F256"/>
  <c r="F255" s="1"/>
  <c r="G253"/>
  <c r="G252" s="1"/>
  <c r="F253"/>
  <c r="F252" s="1"/>
  <c r="G248"/>
  <c r="G247" s="1"/>
  <c r="F248"/>
  <c r="F247" s="1"/>
  <c r="G245"/>
  <c r="G244" s="1"/>
  <c r="F245"/>
  <c r="F244" s="1"/>
  <c r="G242"/>
  <c r="G241" s="1"/>
  <c r="F242"/>
  <c r="F241" s="1"/>
  <c r="G239"/>
  <c r="G238" s="1"/>
  <c r="F239"/>
  <c r="F238" s="1"/>
  <c r="G236"/>
  <c r="G235" s="1"/>
  <c r="F236"/>
  <c r="F235" s="1"/>
  <c r="G233"/>
  <c r="G232" s="1"/>
  <c r="F233"/>
  <c r="F232" s="1"/>
  <c r="G230"/>
  <c r="G229" s="1"/>
  <c r="F230"/>
  <c r="F229" s="1"/>
  <c r="F209"/>
  <c r="G209"/>
  <c r="F210"/>
  <c r="G210"/>
  <c r="E210"/>
  <c r="G221"/>
  <c r="G220" s="1"/>
  <c r="F221"/>
  <c r="F220" s="1"/>
  <c r="G224"/>
  <c r="G223" s="1"/>
  <c r="F224"/>
  <c r="F223" s="1"/>
  <c r="G218"/>
  <c r="F218"/>
  <c r="G216"/>
  <c r="F216"/>
  <c r="G214"/>
  <c r="F214"/>
  <c r="G212"/>
  <c r="G211" s="1"/>
  <c r="F212"/>
  <c r="F211" s="1"/>
  <c r="G207"/>
  <c r="G206" s="1"/>
  <c r="G205" s="1"/>
  <c r="G204" s="1"/>
  <c r="G203" s="1"/>
  <c r="F207"/>
  <c r="F206" s="1"/>
  <c r="F205" s="1"/>
  <c r="F204" s="1"/>
  <c r="G201"/>
  <c r="G200" s="1"/>
  <c r="G199" s="1"/>
  <c r="G198" s="1"/>
  <c r="F201"/>
  <c r="F200" s="1"/>
  <c r="F199" s="1"/>
  <c r="F198" s="1"/>
  <c r="G180"/>
  <c r="G179" s="1"/>
  <c r="G178" s="1"/>
  <c r="G177" s="1"/>
  <c r="F180"/>
  <c r="F179" s="1"/>
  <c r="F178" s="1"/>
  <c r="F177" s="1"/>
  <c r="G196"/>
  <c r="G176" s="1"/>
  <c r="F196"/>
  <c r="F176" s="1"/>
  <c r="G191"/>
  <c r="F191"/>
  <c r="F190" s="1"/>
  <c r="F189" s="1"/>
  <c r="G187"/>
  <c r="G186" s="1"/>
  <c r="G185" s="1"/>
  <c r="F187"/>
  <c r="F186" s="1"/>
  <c r="F185" s="1"/>
  <c r="F167"/>
  <c r="G167"/>
  <c r="G170"/>
  <c r="G169" s="1"/>
  <c r="G168" s="1"/>
  <c r="F170"/>
  <c r="F169" s="1"/>
  <c r="F168" s="1"/>
  <c r="G174"/>
  <c r="G173" s="1"/>
  <c r="G172" s="1"/>
  <c r="F174"/>
  <c r="F173" s="1"/>
  <c r="F172" s="1"/>
  <c r="F157"/>
  <c r="G157"/>
  <c r="E157"/>
  <c r="G161"/>
  <c r="G160" s="1"/>
  <c r="G159" s="1"/>
  <c r="G158" s="1"/>
  <c r="G165"/>
  <c r="G164" s="1"/>
  <c r="G163" s="1"/>
  <c r="F165"/>
  <c r="F164" s="1"/>
  <c r="F163" s="1"/>
  <c r="F161" s="1"/>
  <c r="F160" s="1"/>
  <c r="F159" s="1"/>
  <c r="F158" s="1"/>
  <c r="G150"/>
  <c r="G149" s="1"/>
  <c r="G148" s="1"/>
  <c r="G147" s="1"/>
  <c r="F150"/>
  <c r="F149" s="1"/>
  <c r="F148" s="1"/>
  <c r="F147" s="1"/>
  <c r="F133"/>
  <c r="G133"/>
  <c r="E142"/>
  <c r="E143"/>
  <c r="G145"/>
  <c r="G144" s="1"/>
  <c r="G143" s="1"/>
  <c r="G142" s="1"/>
  <c r="F145"/>
  <c r="F144" s="1"/>
  <c r="F143" s="1"/>
  <c r="F142" s="1"/>
  <c r="G140"/>
  <c r="G139" s="1"/>
  <c r="G138" s="1"/>
  <c r="F140"/>
  <c r="F139" s="1"/>
  <c r="F138" s="1"/>
  <c r="E136"/>
  <c r="G136"/>
  <c r="G135" s="1"/>
  <c r="G134" s="1"/>
  <c r="F136"/>
  <c r="F135" s="1"/>
  <c r="F134" s="1"/>
  <c r="G271" i="2"/>
  <c r="F123" i="6"/>
  <c r="G123"/>
  <c r="E123"/>
  <c r="G126"/>
  <c r="G125" s="1"/>
  <c r="G124" s="1"/>
  <c r="F126"/>
  <c r="F125" s="1"/>
  <c r="F124" s="1"/>
  <c r="G130"/>
  <c r="G129" s="1"/>
  <c r="G128" s="1"/>
  <c r="F130"/>
  <c r="F129" s="1"/>
  <c r="F128" s="1"/>
  <c r="E130"/>
  <c r="E129" s="1"/>
  <c r="E128" s="1"/>
  <c r="G121"/>
  <c r="G120" s="1"/>
  <c r="G119" s="1"/>
  <c r="G118" s="1"/>
  <c r="F121"/>
  <c r="F120" s="1"/>
  <c r="F119" s="1"/>
  <c r="F118" s="1"/>
  <c r="G116"/>
  <c r="G115" s="1"/>
  <c r="G114" s="1"/>
  <c r="G113" s="1"/>
  <c r="F116"/>
  <c r="F115" s="1"/>
  <c r="F114" s="1"/>
  <c r="F113" s="1"/>
  <c r="G110"/>
  <c r="G109" s="1"/>
  <c r="G108" s="1"/>
  <c r="G107" s="1"/>
  <c r="G106" s="1"/>
  <c r="F110"/>
  <c r="F109" s="1"/>
  <c r="F108" s="1"/>
  <c r="F107" s="1"/>
  <c r="F106" s="1"/>
  <c r="F203" l="1"/>
  <c r="G195"/>
  <c r="G194" s="1"/>
  <c r="G193" s="1"/>
  <c r="F184"/>
  <c r="G184"/>
  <c r="F195"/>
  <c r="F194" s="1"/>
  <c r="F193" s="1"/>
  <c r="F112"/>
  <c r="G112"/>
  <c r="G190"/>
  <c r="G189" s="1"/>
  <c r="G104" l="1"/>
  <c r="G103" s="1"/>
  <c r="G102" s="1"/>
  <c r="G101" s="1"/>
  <c r="F104"/>
  <c r="F103" s="1"/>
  <c r="F102" s="1"/>
  <c r="F101" s="1"/>
  <c r="G89"/>
  <c r="G88" s="1"/>
  <c r="G87" s="1"/>
  <c r="G86" s="1"/>
  <c r="F89"/>
  <c r="F88" s="1"/>
  <c r="F87" s="1"/>
  <c r="F86" s="1"/>
  <c r="E89"/>
  <c r="G81"/>
  <c r="G80" s="1"/>
  <c r="G79" s="1"/>
  <c r="G78" s="1"/>
  <c r="F81"/>
  <c r="F80" s="1"/>
  <c r="F79" s="1"/>
  <c r="F78" s="1"/>
  <c r="E81"/>
  <c r="F68"/>
  <c r="G68"/>
  <c r="G71"/>
  <c r="G70" s="1"/>
  <c r="G69" s="1"/>
  <c r="F71"/>
  <c r="F70" s="1"/>
  <c r="F69" s="1"/>
  <c r="G75"/>
  <c r="G74" s="1"/>
  <c r="G73" s="1"/>
  <c r="F75"/>
  <c r="F74" s="1"/>
  <c r="F73" s="1"/>
  <c r="G66"/>
  <c r="G65" s="1"/>
  <c r="G64" s="1"/>
  <c r="G63" s="1"/>
  <c r="F66"/>
  <c r="F65" s="1"/>
  <c r="F64" s="1"/>
  <c r="F63" s="1"/>
  <c r="F54"/>
  <c r="G54"/>
  <c r="E54"/>
  <c r="E57"/>
  <c r="E56" s="1"/>
  <c r="E55" s="1"/>
  <c r="G57"/>
  <c r="G56" s="1"/>
  <c r="G55" s="1"/>
  <c r="F57"/>
  <c r="F56" s="1"/>
  <c r="F55" s="1"/>
  <c r="G61"/>
  <c r="G60" s="1"/>
  <c r="G59" s="1"/>
  <c r="F61"/>
  <c r="F60" s="1"/>
  <c r="F59" s="1"/>
  <c r="E61"/>
  <c r="E60" s="1"/>
  <c r="E59" s="1"/>
  <c r="G52"/>
  <c r="G51" s="1"/>
  <c r="G50" s="1"/>
  <c r="G49" s="1"/>
  <c r="F52"/>
  <c r="F51" s="1"/>
  <c r="F50" s="1"/>
  <c r="F49" s="1"/>
  <c r="F35"/>
  <c r="G35"/>
  <c r="G46"/>
  <c r="G45" s="1"/>
  <c r="G44" s="1"/>
  <c r="F46"/>
  <c r="F45" s="1"/>
  <c r="F44" s="1"/>
  <c r="G39"/>
  <c r="G38" s="1"/>
  <c r="G37" s="1"/>
  <c r="F39"/>
  <c r="F38" s="1"/>
  <c r="F37" s="1"/>
  <c r="G33"/>
  <c r="G32" s="1"/>
  <c r="G31" s="1"/>
  <c r="G30" s="1"/>
  <c r="F33"/>
  <c r="F32" s="1"/>
  <c r="F31" s="1"/>
  <c r="F30" s="1"/>
  <c r="F25"/>
  <c r="G25"/>
  <c r="E28"/>
  <c r="F16"/>
  <c r="G16"/>
  <c r="E25"/>
  <c r="G28"/>
  <c r="G27" s="1"/>
  <c r="G26" s="1"/>
  <c r="F28"/>
  <c r="F27" s="1"/>
  <c r="F26" s="1"/>
  <c r="E20"/>
  <c r="G20"/>
  <c r="G19" s="1"/>
  <c r="G18" s="1"/>
  <c r="G17" s="1"/>
  <c r="F20"/>
  <c r="F19" s="1"/>
  <c r="F18" s="1"/>
  <c r="F17" s="1"/>
  <c r="F77" l="1"/>
  <c r="G77"/>
  <c r="G48"/>
  <c r="F48"/>
  <c r="I268" i="2"/>
  <c r="H164"/>
  <c r="H270"/>
  <c r="H268"/>
  <c r="G15" i="6" l="1"/>
  <c r="G264" s="1"/>
  <c r="G265" s="1"/>
  <c r="G266" s="1"/>
  <c r="G263" i="2"/>
  <c r="G266"/>
  <c r="F15" i="6"/>
  <c r="F264" s="1"/>
  <c r="F265" s="1"/>
  <c r="F266" s="1"/>
  <c r="E256"/>
  <c r="E255" s="1"/>
  <c r="E253"/>
  <c r="E252" s="1"/>
  <c r="E248"/>
  <c r="E247"/>
  <c r="E245"/>
  <c r="E244" s="1"/>
  <c r="E242"/>
  <c r="E241" s="1"/>
  <c r="E239"/>
  <c r="E236"/>
  <c r="E235" s="1"/>
  <c r="E233"/>
  <c r="E232" s="1"/>
  <c r="E230"/>
  <c r="E229" s="1"/>
  <c r="E227" s="1"/>
  <c r="E226" s="1"/>
  <c r="E224"/>
  <c r="E223" s="1"/>
  <c r="E221"/>
  <c r="E220" s="1"/>
  <c r="E218"/>
  <c r="E216"/>
  <c r="E214"/>
  <c r="E212"/>
  <c r="E211" s="1"/>
  <c r="E209"/>
  <c r="E207"/>
  <c r="E206" s="1"/>
  <c r="E205" s="1"/>
  <c r="E204" s="1"/>
  <c r="E200"/>
  <c r="E199" s="1"/>
  <c r="E198" s="1"/>
  <c r="E195"/>
  <c r="E194" s="1"/>
  <c r="E193"/>
  <c r="E191"/>
  <c r="E190" s="1"/>
  <c r="E189" s="1"/>
  <c r="E187"/>
  <c r="E186" s="1"/>
  <c r="E185" s="1"/>
  <c r="E180"/>
  <c r="E174"/>
  <c r="E173" s="1"/>
  <c r="E172" s="1"/>
  <c r="E170"/>
  <c r="E169" s="1"/>
  <c r="E168" s="1"/>
  <c r="E167"/>
  <c r="E164"/>
  <c r="E163" s="1"/>
  <c r="E161"/>
  <c r="E160" s="1"/>
  <c r="E159" s="1"/>
  <c r="E150"/>
  <c r="E149" s="1"/>
  <c r="E148" s="1"/>
  <c r="E147" s="1"/>
  <c r="E145"/>
  <c r="E144" s="1"/>
  <c r="E140"/>
  <c r="E139" s="1"/>
  <c r="E135"/>
  <c r="E134" s="1"/>
  <c r="E133"/>
  <c r="E126"/>
  <c r="E125" s="1"/>
  <c r="E124" s="1"/>
  <c r="E121"/>
  <c r="E116"/>
  <c r="E115" s="1"/>
  <c r="E114" s="1"/>
  <c r="E113" s="1"/>
  <c r="E110"/>
  <c r="E109" s="1"/>
  <c r="E108" s="1"/>
  <c r="E107" s="1"/>
  <c r="E103"/>
  <c r="E102" s="1"/>
  <c r="E101" s="1"/>
  <c r="E88"/>
  <c r="E87"/>
  <c r="E86" s="1"/>
  <c r="E80"/>
  <c r="E79" s="1"/>
  <c r="E78" s="1"/>
  <c r="E77" s="1"/>
  <c r="E75"/>
  <c r="E74" s="1"/>
  <c r="E73" s="1"/>
  <c r="E71"/>
  <c r="E70" s="1"/>
  <c r="E69" s="1"/>
  <c r="E68"/>
  <c r="E66"/>
  <c r="E65" s="1"/>
  <c r="E64" s="1"/>
  <c r="E63" s="1"/>
  <c r="E52"/>
  <c r="E51" s="1"/>
  <c r="E50" s="1"/>
  <c r="E46"/>
  <c r="E45" s="1"/>
  <c r="E39"/>
  <c r="E38" s="1"/>
  <c r="E37" s="1"/>
  <c r="E33"/>
  <c r="E32" s="1"/>
  <c r="E31" s="1"/>
  <c r="E27"/>
  <c r="E26" s="1"/>
  <c r="E19"/>
  <c r="E179" l="1"/>
  <c r="E178" s="1"/>
  <c r="E177" s="1"/>
  <c r="E203"/>
  <c r="E120"/>
  <c r="E119" s="1"/>
  <c r="E118"/>
  <c r="E112" s="1"/>
  <c r="E106"/>
  <c r="E184"/>
  <c r="E35"/>
  <c r="E138"/>
  <c r="E30"/>
  <c r="E158"/>
  <c r="E238"/>
  <c r="E44"/>
  <c r="E49"/>
  <c r="E48" s="1"/>
  <c r="G334" i="2"/>
  <c r="H334"/>
  <c r="E15" i="6" l="1"/>
  <c r="E32" i="3"/>
  <c r="D32"/>
  <c r="E266" i="6" l="1"/>
  <c r="E264"/>
  <c r="H363" i="2" l="1"/>
  <c r="I363"/>
  <c r="G363"/>
  <c r="I334" l="1"/>
  <c r="I333" s="1"/>
  <c r="I332" s="1"/>
  <c r="I331" s="1"/>
  <c r="H333"/>
  <c r="H332" s="1"/>
  <c r="H331" s="1"/>
  <c r="H359"/>
  <c r="H355" s="1"/>
  <c r="E49" i="1" s="1"/>
  <c r="I359" i="2"/>
  <c r="I355" s="1"/>
  <c r="F49" i="1" s="1"/>
  <c r="G359" i="2"/>
  <c r="E51" i="1"/>
  <c r="E50" s="1"/>
  <c r="F51"/>
  <c r="F50" s="1"/>
  <c r="H271" i="2"/>
  <c r="I271"/>
  <c r="C32" i="3"/>
  <c r="H324" i="2"/>
  <c r="E46" i="1" s="1"/>
  <c r="E45" s="1"/>
  <c r="I324" i="2"/>
  <c r="F46" i="1" s="1"/>
  <c r="F45" s="1"/>
  <c r="I338" i="2"/>
  <c r="I337" s="1"/>
  <c r="I336" s="1"/>
  <c r="H338"/>
  <c r="H337" s="1"/>
  <c r="H336" s="1"/>
  <c r="H263"/>
  <c r="E42" i="1" s="1"/>
  <c r="I263" i="2"/>
  <c r="F42" i="1" s="1"/>
  <c r="E40"/>
  <c r="F40"/>
  <c r="I372" i="2"/>
  <c r="I371" s="1"/>
  <c r="I370" s="1"/>
  <c r="I365" s="1"/>
  <c r="H372"/>
  <c r="H371" s="1"/>
  <c r="H370" s="1"/>
  <c r="H365" s="1"/>
  <c r="I361"/>
  <c r="I360" s="1"/>
  <c r="H361"/>
  <c r="H360" s="1"/>
  <c r="I353"/>
  <c r="I352" s="1"/>
  <c r="I351" s="1"/>
  <c r="I350" s="1"/>
  <c r="I349" s="1"/>
  <c r="H353"/>
  <c r="H352" s="1"/>
  <c r="H351" s="1"/>
  <c r="H350" s="1"/>
  <c r="H349" s="1"/>
  <c r="I322"/>
  <c r="I321" s="1"/>
  <c r="I320" s="1"/>
  <c r="I319" s="1"/>
  <c r="F44" i="1" s="1"/>
  <c r="F43" s="1"/>
  <c r="H322" i="2"/>
  <c r="H321" s="1"/>
  <c r="H320" s="1"/>
  <c r="H319" s="1"/>
  <c r="E44" i="1" s="1"/>
  <c r="E43" s="1"/>
  <c r="I315" i="2"/>
  <c r="I314" s="1"/>
  <c r="I313" s="1"/>
  <c r="H315"/>
  <c r="H314" s="1"/>
  <c r="H313" s="1"/>
  <c r="H294"/>
  <c r="I294"/>
  <c r="G294"/>
  <c r="I298"/>
  <c r="I295" s="1"/>
  <c r="H298"/>
  <c r="H295" s="1"/>
  <c r="G298"/>
  <c r="G295" s="1"/>
  <c r="I301"/>
  <c r="I300" s="1"/>
  <c r="H301"/>
  <c r="H300" s="1"/>
  <c r="H287"/>
  <c r="I287"/>
  <c r="G287"/>
  <c r="I292"/>
  <c r="I291" s="1"/>
  <c r="H292"/>
  <c r="H291" s="1"/>
  <c r="G292"/>
  <c r="G291" s="1"/>
  <c r="I289"/>
  <c r="I288" s="1"/>
  <c r="H289"/>
  <c r="H288" s="1"/>
  <c r="H283"/>
  <c r="I283"/>
  <c r="G283"/>
  <c r="I285"/>
  <c r="I284" s="1"/>
  <c r="H285"/>
  <c r="H284" s="1"/>
  <c r="I274"/>
  <c r="I273" s="1"/>
  <c r="I272" s="1"/>
  <c r="H274"/>
  <c r="H273" s="1"/>
  <c r="H272" s="1"/>
  <c r="H231"/>
  <c r="H225" s="1"/>
  <c r="E41" i="1" s="1"/>
  <c r="I231" i="2"/>
  <c r="I225" s="1"/>
  <c r="F41" i="1" s="1"/>
  <c r="G225" i="2"/>
  <c r="I256"/>
  <c r="I255" s="1"/>
  <c r="I248" s="1"/>
  <c r="H256"/>
  <c r="H255" s="1"/>
  <c r="H248" s="1"/>
  <c r="I237"/>
  <c r="I236" s="1"/>
  <c r="I232" s="1"/>
  <c r="H237"/>
  <c r="H236" s="1"/>
  <c r="H232" s="1"/>
  <c r="G237"/>
  <c r="E48" i="1" l="1"/>
  <c r="E47" s="1"/>
  <c r="F48"/>
  <c r="F47" s="1"/>
  <c r="H201" i="2"/>
  <c r="F39" i="1"/>
  <c r="I201" i="2"/>
  <c r="E39" i="1"/>
  <c r="I189" i="2"/>
  <c r="I188" s="1"/>
  <c r="I187" s="1"/>
  <c r="I186" s="1"/>
  <c r="H189"/>
  <c r="H188" s="1"/>
  <c r="H187" s="1"/>
  <c r="H186" s="1"/>
  <c r="H179"/>
  <c r="I179"/>
  <c r="I184"/>
  <c r="I183" s="1"/>
  <c r="H184"/>
  <c r="H183" s="1"/>
  <c r="I181"/>
  <c r="I180" s="1"/>
  <c r="H181"/>
  <c r="H180" s="1"/>
  <c r="I172"/>
  <c r="I171" s="1"/>
  <c r="I170" s="1"/>
  <c r="H172"/>
  <c r="H171" s="1"/>
  <c r="H170" s="1"/>
  <c r="G172"/>
  <c r="H158"/>
  <c r="I158"/>
  <c r="G158"/>
  <c r="I163"/>
  <c r="I162" s="1"/>
  <c r="H163"/>
  <c r="H162" s="1"/>
  <c r="G163"/>
  <c r="G162" s="1"/>
  <c r="H166"/>
  <c r="H165" s="1"/>
  <c r="I166"/>
  <c r="I165" s="1"/>
  <c r="G166"/>
  <c r="G165" s="1"/>
  <c r="H147"/>
  <c r="I147"/>
  <c r="H149"/>
  <c r="H148" s="1"/>
  <c r="I149"/>
  <c r="I148" s="1"/>
  <c r="I146" l="1"/>
  <c r="H146"/>
  <c r="E37" i="1" s="1"/>
  <c r="F37" l="1"/>
  <c r="D38" i="3" l="1"/>
  <c r="G353" i="2" l="1"/>
  <c r="G352" s="1"/>
  <c r="H266" l="1"/>
  <c r="H265" s="1"/>
  <c r="H264" s="1"/>
  <c r="I266"/>
  <c r="I265" s="1"/>
  <c r="I264" s="1"/>
  <c r="G265"/>
  <c r="G264" s="1"/>
  <c r="I269"/>
  <c r="H269"/>
  <c r="I267"/>
  <c r="H267"/>
  <c r="H218"/>
  <c r="H217" s="1"/>
  <c r="H216" s="1"/>
  <c r="H215" s="1"/>
  <c r="I218"/>
  <c r="I217" s="1"/>
  <c r="I216" s="1"/>
  <c r="I215" s="1"/>
  <c r="G218"/>
  <c r="G217" s="1"/>
  <c r="G216" s="1"/>
  <c r="G215" s="1"/>
  <c r="H206"/>
  <c r="H205" s="1"/>
  <c r="H204" s="1"/>
  <c r="H203" s="1"/>
  <c r="I206"/>
  <c r="I205" s="1"/>
  <c r="I204" s="1"/>
  <c r="I203" s="1"/>
  <c r="H191"/>
  <c r="I191"/>
  <c r="H199"/>
  <c r="H198" s="1"/>
  <c r="H197" s="1"/>
  <c r="I199"/>
  <c r="I198" s="1"/>
  <c r="I197" s="1"/>
  <c r="H194"/>
  <c r="H193" s="1"/>
  <c r="H192" s="1"/>
  <c r="I194"/>
  <c r="I193" s="1"/>
  <c r="I192" s="1"/>
  <c r="H195"/>
  <c r="I195"/>
  <c r="G191"/>
  <c r="H119"/>
  <c r="I119"/>
  <c r="H132"/>
  <c r="H131" s="1"/>
  <c r="H130" s="1"/>
  <c r="H129" s="1"/>
  <c r="H128" s="1"/>
  <c r="E35" i="1" s="1"/>
  <c r="I132" i="2"/>
  <c r="I131" s="1"/>
  <c r="I130" s="1"/>
  <c r="I129" s="1"/>
  <c r="I128" s="1"/>
  <c r="F35" i="1" s="1"/>
  <c r="H124" i="2"/>
  <c r="H123" s="1"/>
  <c r="H122" s="1"/>
  <c r="H121" s="1"/>
  <c r="H120" s="1"/>
  <c r="E34" i="1" s="1"/>
  <c r="I124" i="2"/>
  <c r="I123" s="1"/>
  <c r="I122" s="1"/>
  <c r="I121" s="1"/>
  <c r="I120" s="1"/>
  <c r="F34" i="1" s="1"/>
  <c r="G124" i="2"/>
  <c r="G123" s="1"/>
  <c r="G121" s="1"/>
  <c r="G120" s="1"/>
  <c r="H117"/>
  <c r="H115" s="1"/>
  <c r="H114" s="1"/>
  <c r="H113" s="1"/>
  <c r="H112" s="1"/>
  <c r="E31" i="1" s="1"/>
  <c r="E30" s="1"/>
  <c r="I117" i="2"/>
  <c r="I116" s="1"/>
  <c r="G117"/>
  <c r="H96"/>
  <c r="I96"/>
  <c r="H101"/>
  <c r="I101"/>
  <c r="H106"/>
  <c r="H105" s="1"/>
  <c r="I106"/>
  <c r="I105" s="1"/>
  <c r="I103"/>
  <c r="I102" s="1"/>
  <c r="H103"/>
  <c r="H102" s="1"/>
  <c r="H67"/>
  <c r="H66" s="1"/>
  <c r="H65" s="1"/>
  <c r="H64" s="1"/>
  <c r="I67"/>
  <c r="I66" s="1"/>
  <c r="I65" s="1"/>
  <c r="I64" s="1"/>
  <c r="H54"/>
  <c r="H53" s="1"/>
  <c r="H52" s="1"/>
  <c r="H51" s="1"/>
  <c r="H50" s="1"/>
  <c r="E27" i="1" s="1"/>
  <c r="I54" i="2"/>
  <c r="I53" s="1"/>
  <c r="I52" s="1"/>
  <c r="I51" s="1"/>
  <c r="I50" s="1"/>
  <c r="F27" i="1" s="1"/>
  <c r="H40" i="2"/>
  <c r="H39" s="1"/>
  <c r="H38" s="1"/>
  <c r="H37" s="1"/>
  <c r="E23" i="1" s="1"/>
  <c r="I40" i="2"/>
  <c r="I39" s="1"/>
  <c r="I38" s="1"/>
  <c r="I37" s="1"/>
  <c r="F23" i="1" s="1"/>
  <c r="H41" i="2"/>
  <c r="I41"/>
  <c r="H43"/>
  <c r="I43"/>
  <c r="H34"/>
  <c r="H33" s="1"/>
  <c r="I34"/>
  <c r="I33" s="1"/>
  <c r="G34"/>
  <c r="I29"/>
  <c r="H29"/>
  <c r="G31"/>
  <c r="H27"/>
  <c r="H26" s="1"/>
  <c r="I27"/>
  <c r="I25" s="1"/>
  <c r="I24" s="1"/>
  <c r="I21"/>
  <c r="I20" s="1"/>
  <c r="I19" s="1"/>
  <c r="I18" s="1"/>
  <c r="F19" i="1" s="1"/>
  <c r="H21" i="2"/>
  <c r="H20" s="1"/>
  <c r="H19" s="1"/>
  <c r="H18" s="1"/>
  <c r="E19" i="1" s="1"/>
  <c r="E29" l="1"/>
  <c r="F29"/>
  <c r="F33"/>
  <c r="E33"/>
  <c r="F38"/>
  <c r="F36" s="1"/>
  <c r="I139" i="2"/>
  <c r="E38" i="1"/>
  <c r="E36" s="1"/>
  <c r="H139" i="2"/>
  <c r="H116"/>
  <c r="I23"/>
  <c r="I26"/>
  <c r="I115"/>
  <c r="I114" s="1"/>
  <c r="I113" s="1"/>
  <c r="I112" s="1"/>
  <c r="F31" i="1" s="1"/>
  <c r="F30" s="1"/>
  <c r="H25" i="2"/>
  <c r="H24" s="1"/>
  <c r="H23" s="1"/>
  <c r="I31"/>
  <c r="I30" s="1"/>
  <c r="H31"/>
  <c r="H30" s="1"/>
  <c r="D28" i="4"/>
  <c r="E28"/>
  <c r="D44" i="3"/>
  <c r="E44"/>
  <c r="D30"/>
  <c r="E30"/>
  <c r="D42"/>
  <c r="E42"/>
  <c r="D39"/>
  <c r="E39"/>
  <c r="D34"/>
  <c r="E34"/>
  <c r="D36"/>
  <c r="E36"/>
  <c r="D20"/>
  <c r="E20"/>
  <c r="D18"/>
  <c r="E18"/>
  <c r="D16"/>
  <c r="E16"/>
  <c r="D14"/>
  <c r="E14"/>
  <c r="D13" l="1"/>
  <c r="D73" s="1"/>
  <c r="I17" i="2"/>
  <c r="F21" i="1"/>
  <c r="F17" s="1"/>
  <c r="F53" s="1"/>
  <c r="H17" i="2"/>
  <c r="E21" i="1"/>
  <c r="E17" s="1"/>
  <c r="E53" s="1"/>
  <c r="E13" i="3"/>
  <c r="E73" s="1"/>
  <c r="F54" i="1" l="1"/>
  <c r="F55" s="1"/>
  <c r="E54"/>
  <c r="E55" s="1"/>
  <c r="I16" i="2"/>
  <c r="I15"/>
  <c r="I374" s="1"/>
  <c r="H16"/>
  <c r="H15"/>
  <c r="H374" s="1"/>
  <c r="G301"/>
  <c r="G300" s="1"/>
  <c r="G336"/>
  <c r="G338"/>
  <c r="G341"/>
  <c r="I376" l="1"/>
  <c r="H376"/>
  <c r="G337"/>
  <c r="G289" l="1"/>
  <c r="G288" s="1"/>
  <c r="G285"/>
  <c r="G284" s="1"/>
  <c r="G355"/>
  <c r="G361"/>
  <c r="G360" s="1"/>
  <c r="G317"/>
  <c r="G315"/>
  <c r="G314" s="1"/>
  <c r="G313" s="1"/>
  <c r="G213"/>
  <c r="G179"/>
  <c r="G184"/>
  <c r="G183"/>
  <c r="G181"/>
  <c r="G180" s="1"/>
  <c r="G48"/>
  <c r="G47" s="1"/>
  <c r="G46" s="1"/>
  <c r="G45" s="1"/>
  <c r="C52" i="3" l="1"/>
  <c r="C50"/>
  <c r="C42"/>
  <c r="C39"/>
  <c r="C36"/>
  <c r="C34"/>
  <c r="C26"/>
  <c r="C22"/>
  <c r="C20" s="1"/>
  <c r="C18"/>
  <c r="C16"/>
  <c r="C14"/>
  <c r="G372" i="2"/>
  <c r="G371" s="1"/>
  <c r="G365" s="1"/>
  <c r="G357"/>
  <c r="G356" s="1"/>
  <c r="G351"/>
  <c r="G350" s="1"/>
  <c r="G343"/>
  <c r="G340"/>
  <c r="G333"/>
  <c r="G332" s="1"/>
  <c r="G331" s="1"/>
  <c r="G322"/>
  <c r="G321" s="1"/>
  <c r="G320" s="1"/>
  <c r="G319"/>
  <c r="G306"/>
  <c r="G305" s="1"/>
  <c r="G304" s="1"/>
  <c r="G303" s="1"/>
  <c r="G296"/>
  <c r="G281"/>
  <c r="G280" s="1"/>
  <c r="G278"/>
  <c r="G277" s="1"/>
  <c r="G276"/>
  <c r="G274"/>
  <c r="G273" s="1"/>
  <c r="G272"/>
  <c r="G269"/>
  <c r="G267"/>
  <c r="G256"/>
  <c r="G255" s="1"/>
  <c r="G253"/>
  <c r="G252" s="1"/>
  <c r="G250"/>
  <c r="G249" s="1"/>
  <c r="G248"/>
  <c r="G244"/>
  <c r="G243" s="1"/>
  <c r="G241"/>
  <c r="G240" s="1"/>
  <c r="G239"/>
  <c r="G236"/>
  <c r="G234"/>
  <c r="G233"/>
  <c r="G229"/>
  <c r="G227" s="1"/>
  <c r="G226" s="1"/>
  <c r="G228"/>
  <c r="G212"/>
  <c r="G211" s="1"/>
  <c r="G210" s="1"/>
  <c r="G206"/>
  <c r="G205" s="1"/>
  <c r="G204" s="1"/>
  <c r="G203" s="1"/>
  <c r="G199"/>
  <c r="G198" s="1"/>
  <c r="G197" s="1"/>
  <c r="G195"/>
  <c r="G194"/>
  <c r="G193" s="1"/>
  <c r="G192" s="1"/>
  <c r="G177"/>
  <c r="G176" s="1"/>
  <c r="G175" s="1"/>
  <c r="G174" s="1"/>
  <c r="G171"/>
  <c r="G170"/>
  <c r="G168"/>
  <c r="G160"/>
  <c r="G159" s="1"/>
  <c r="G155"/>
  <c r="G153"/>
  <c r="G152"/>
  <c r="G151"/>
  <c r="G149"/>
  <c r="G148" s="1"/>
  <c r="G147"/>
  <c r="G115"/>
  <c r="G114" s="1"/>
  <c r="G113" s="1"/>
  <c r="G112" s="1"/>
  <c r="G110"/>
  <c r="G109"/>
  <c r="G108"/>
  <c r="G106"/>
  <c r="G105" s="1"/>
  <c r="G103"/>
  <c r="G102" s="1"/>
  <c r="G101"/>
  <c r="G99"/>
  <c r="G98" s="1"/>
  <c r="G97"/>
  <c r="G96"/>
  <c r="G72"/>
  <c r="G71" s="1"/>
  <c r="G70" s="1"/>
  <c r="G69" s="1"/>
  <c r="G67"/>
  <c r="G60"/>
  <c r="G58" s="1"/>
  <c r="G57" s="1"/>
  <c r="G59"/>
  <c r="G54"/>
  <c r="G53" s="1"/>
  <c r="G52" s="1"/>
  <c r="G51" s="1"/>
  <c r="G50" s="1"/>
  <c r="G43"/>
  <c r="G41"/>
  <c r="G40"/>
  <c r="G39" s="1"/>
  <c r="G38" s="1"/>
  <c r="G37" s="1"/>
  <c r="G33"/>
  <c r="G27"/>
  <c r="G26" s="1"/>
  <c r="G21"/>
  <c r="G20" s="1"/>
  <c r="G19" s="1"/>
  <c r="G18"/>
  <c r="G349" l="1"/>
  <c r="G146"/>
  <c r="G140" s="1"/>
  <c r="G139" s="1"/>
  <c r="G66"/>
  <c r="G65" s="1"/>
  <c r="G64" s="1"/>
  <c r="G30"/>
  <c r="G189"/>
  <c r="G188" s="1"/>
  <c r="G187" s="1"/>
  <c r="G186" s="1"/>
  <c r="G29"/>
  <c r="G116"/>
  <c r="G132"/>
  <c r="G131" s="1"/>
  <c r="G130" s="1"/>
  <c r="G129" s="1"/>
  <c r="G128" s="1"/>
  <c r="G25"/>
  <c r="G24" s="1"/>
  <c r="G324"/>
  <c r="C30" i="3"/>
  <c r="C13" s="1"/>
  <c r="C73" s="1"/>
  <c r="G208" i="2"/>
  <c r="G370"/>
  <c r="G23" l="1"/>
  <c r="G201"/>
  <c r="G17" l="1"/>
  <c r="D50" i="1"/>
  <c r="D47"/>
  <c r="D45"/>
  <c r="D43"/>
  <c r="D39"/>
  <c r="D36"/>
  <c r="D33"/>
  <c r="D30"/>
  <c r="D17"/>
  <c r="G374" i="2" l="1"/>
  <c r="G376" s="1"/>
  <c r="D53" i="1"/>
  <c r="D55" s="1"/>
</calcChain>
</file>

<file path=xl/sharedStrings.xml><?xml version="1.0" encoding="utf-8"?>
<sst xmlns="http://schemas.openxmlformats.org/spreadsheetml/2006/main" count="4222" uniqueCount="663">
  <si>
    <t>Приложение №3</t>
  </si>
  <si>
    <t>муниципального образования</t>
  </si>
  <si>
    <t>Кисельнинское сельское поселение</t>
  </si>
  <si>
    <t>Волховского муниципального района</t>
  </si>
  <si>
    <t>Ленинградской области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</si>
  <si>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</si>
  <si>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</si>
  <si>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</si>
  <si>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</si>
  <si>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Обеспечение деятельности финансовых, налоговых и таможенных органов и органов финансового  (финансово-бюджетного 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</si>
  <si>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</si>
  <si>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</si>
  <si>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</si>
  <si>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</si>
  <si>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0200</t>
  </si>
  <si>
    <t>Мобилизационная и вневойсковая подготовка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</si>
  <si>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</si>
  <si>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</si>
  <si>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характера,гражданская оборона</t>
  </si>
  <si>
    <t>Обеспечение пожарной безопасности</t>
  </si>
  <si>
    <t>Национальная экономика</t>
  </si>
  <si>
    <t>0400</t>
  </si>
  <si>
    <t>Дорожное хозяйство( дорожные фонды)</t>
  </si>
  <si>
    <t>Другие вопросы в области национальной экономики</t>
  </si>
  <si>
    <t xml:space="preserve">Жилищно- коммунальное хозяйство </t>
  </si>
  <si>
    <t>0500</t>
  </si>
  <si>
    <t>Жилищное хозяйство</t>
  </si>
  <si>
    <t>Коммунальное хозяйство</t>
  </si>
  <si>
    <t>Благоустройство</t>
  </si>
  <si>
    <t>Образование</t>
  </si>
  <si>
    <t>0700</t>
  </si>
  <si>
    <t>Молодежная политика и оздоровление детей</t>
  </si>
  <si>
    <t>Культура ,  кинематография</t>
  </si>
  <si>
    <t>0800</t>
  </si>
  <si>
    <t>Культура</t>
  </si>
  <si>
    <t>Социальная политика</t>
  </si>
  <si>
    <t>1000</t>
  </si>
  <si>
    <t>Пенсионное обеспечение</t>
  </si>
  <si>
    <t>Социальное обеспечение населения</t>
  </si>
  <si>
    <t>Физическая культура и спорт</t>
  </si>
  <si>
    <t>1100</t>
  </si>
  <si>
    <t>Всего расходов</t>
  </si>
  <si>
    <t>Приложение № 4</t>
  </si>
  <si>
    <t>"Кисельнинское сельское поселение" Волховского муниципального</t>
  </si>
  <si>
    <t>района Ленинградской области</t>
  </si>
  <si>
    <t>ВЕДОМСТВЕННАЯ СТРУКТУРА</t>
  </si>
  <si>
    <t>расходов бюджета муниципального образования "Кисельнинское сельское поселение"</t>
  </si>
  <si>
    <t>Наименование</t>
  </si>
  <si>
    <t>Г</t>
  </si>
  <si>
    <t>Рз</t>
  </si>
  <si>
    <t>ПР</t>
  </si>
  <si>
    <t>ЦСР</t>
  </si>
  <si>
    <t>ВР</t>
  </si>
  <si>
    <t>Сумма
(тысяч рублей)</t>
  </si>
  <si>
    <t>Всего</t>
  </si>
  <si>
    <t>АДМИНИСТРАЦИЯ МУНИЦИПАЛЬНОГО ОБРАЗОВАНИЯ КИСЕЛЬНИНСКОЕ СЕЛЬСКОЕ ПОСЕЛЕНИЕ</t>
  </si>
  <si>
    <t>881</t>
  </si>
  <si>
    <t>ОБЩЕГОСУДАРСТВЕННЫЕ ВОПРОСЫ</t>
  </si>
  <si>
    <t>01</t>
  </si>
  <si>
    <t>00</t>
  </si>
  <si>
    <t>03</t>
  </si>
  <si>
    <t>Обеспечение деятельности органов местного самоуправления</t>
  </si>
  <si>
    <t>67 0 00 00000</t>
  </si>
  <si>
    <t xml:space="preserve">Обеспечение деятельности центрального аппарата </t>
  </si>
  <si>
    <t>67 3 00 00000</t>
  </si>
  <si>
    <t>Непрограмные расходы</t>
  </si>
  <si>
    <t>67 3 01 00000</t>
  </si>
  <si>
    <t>Иные закупки товаров, работ и услуг для обеспечения государственных (муниципальных) нужд</t>
  </si>
  <si>
    <t>67 3 01 00150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</si>
  <si>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</si>
  <si>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</si>
  <si>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</si>
  <si>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67 2 00 00000</t>
  </si>
  <si>
    <t>67 2 01 00000</t>
  </si>
  <si>
    <t>Расходы на выплаты по оплате труда работников 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</si>
  <si>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67 2 01 00150</t>
  </si>
  <si>
    <t>Расходы на выплаты персоналу государственных (муниципальных) органов</t>
  </si>
  <si>
    <t>120</t>
  </si>
  <si>
    <t>Расходы на выплаты по оплате труда работников органов местного самоуправления в рамках обеспечения деятельности центрального аппарата</t>
  </si>
  <si>
    <t>Расходы на обеспечение функций органов местного самоуправленияв рамках обеспечения деятельности центрального аппарата</t>
  </si>
  <si>
    <t>240</t>
  </si>
  <si>
    <t>Уплата налогов, сборов и иных платежей</t>
  </si>
  <si>
    <t>850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</si>
  <si>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</si>
  <si>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</si>
  <si>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</si>
  <si>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67 3 01 40010</t>
  </si>
  <si>
    <t>Иные межбюджетные трансферты</t>
  </si>
  <si>
    <t>540</t>
  </si>
  <si>
    <t>Иные межбюджетные трансферты на осуществление полномочий по осуществлению внешнего муниципального финансовоо контроля контрольно-счетного органа в рамках обеспечения деятельности центрального аппарата</t>
  </si>
  <si>
    <t>67 3 01 40040</t>
  </si>
  <si>
    <t xml:space="preserve">01 </t>
  </si>
  <si>
    <t>11</t>
  </si>
  <si>
    <t>Непрограммные расходы органов местного самоуправления МО Кисельнинское СП</t>
  </si>
  <si>
    <t>68 0 00 00000</t>
  </si>
  <si>
    <t>Непрограммные расходы</t>
  </si>
  <si>
    <t>68 9 00 00000</t>
  </si>
  <si>
    <t>69 9 01 00000</t>
  </si>
  <si>
    <t>Резервные фонды  местных администраций</t>
  </si>
  <si>
    <t>68 9 01 00020</t>
  </si>
  <si>
    <t>Резервные средства</t>
  </si>
  <si>
    <t>870</t>
  </si>
  <si>
    <t>ДРУГИЕ ОБЩЕГОСУДАРСТВЕННЫЕ ВОПРОСЫ</t>
  </si>
  <si>
    <t>13</t>
  </si>
  <si>
    <t>Расходы на обеспечение деятельности муниципальных казенных учреждений в рамках непрограммных расходов органов местного самоуправления</t>
  </si>
  <si>
    <t>68 9 01 00030</t>
  </si>
  <si>
    <t>Расходы на выплаты персоналу казенных учреждений</t>
  </si>
  <si>
    <t>110</t>
  </si>
  <si>
    <t>68 9 01 00000</t>
  </si>
  <si>
    <t>Обеспечение деятельности старост сельских населенных пунктов, Общественных советов на территории МО Кисельнинское СП в рамках непрограмных расходов органов местного самоуправления</t>
  </si>
  <si>
    <t>68 9 01 00180</t>
  </si>
  <si>
    <t>Муниципальная программа "Обеспечение мер безопасности на территории МО Кисельнинское СП"</t>
  </si>
  <si>
    <t>13 0 00 00000</t>
  </si>
  <si>
    <t>Подпрограмма "Обеспечение правопорядка и профилактика правонарушений в МО Кисельнинское СП" муниципальной программы"Обеспечение мер безопасности на территории МО Кисельнинское СП"</t>
  </si>
  <si>
    <t>13 1 00 00000</t>
  </si>
  <si>
    <t>Основное мероприятие "Реализация мер по обеспечению общественного порядка на территории поселения"</t>
  </si>
  <si>
    <t>13 1 01 00000</t>
  </si>
  <si>
    <t>Реализация мер по обеспечению общественного порядка на территории поселения</t>
  </si>
  <si>
    <t>13 1 01 71340</t>
  </si>
  <si>
    <t>Муниципальная программа «Устойчивое общественное развитие в муниципальном образованииКисельнинское сельское поселение Волховского муниципальногорайона Ленинградской области»</t>
  </si>
  <si>
    <t>23 0 00 00000</t>
  </si>
  <si>
    <t>Подпрограмма «Молодежь МО Кисельнинское СП»</t>
  </si>
  <si>
    <t>23 3 00 00000</t>
  </si>
  <si>
    <t>Основное мероприятие "Реализация комплекса мер по содействию трудовой адаптации и занятости молодежи"</t>
  </si>
  <si>
    <t>23 3 01 00000</t>
  </si>
  <si>
    <t>Реализация комплекса мер по содействию трудовой адаптации и занятости молодежи</t>
  </si>
  <si>
    <t>23 3 01 00340</t>
  </si>
  <si>
    <t>Подпрограмма «Общество и власть»</t>
  </si>
  <si>
    <t>23 2 00 00000</t>
  </si>
  <si>
    <t>"Основное мероприятие "Осуществление взаимодействия с местными СМИ, выступления в печатных СМИ с целью  размещения информации о социально-экономическом развитии района, деятель-ности администрации МО Кисельнинское СП Волховского района"</t>
  </si>
  <si>
    <t>23 2 01 00000</t>
  </si>
  <si>
    <t>23 2 01 00320</t>
  </si>
  <si>
    <t>Иные закупки товаров, работ и услуг для обеспечения государственных (муниципальных) нужд(сайт)</t>
  </si>
  <si>
    <t>"Основное мероприятие "Осуществление взаимодействия с местными электронными СМИ с целью  размещения информации о социально-экономическом развитии района, деятель-ности администрации МО Кисельнинское СП Волховского района"</t>
  </si>
  <si>
    <t>23 2 02 00330</t>
  </si>
  <si>
    <t>Муниципальная программа "Сбор, воспроизведение в документальном виде сведений об объектах недвижимости, инвентаризация и оценка их стоимости на территории МО Кисельнинское СП "</t>
  </si>
  <si>
    <t>11 0 00 00000</t>
  </si>
  <si>
    <t>Подпрограмма "Обследование технического состояния зданий и сооружений в МО Кисельнинское СП на " муниципальной программы  "Сбор, воспроизведение в документальном виде сведений об объектах недвижимости, инвентаризация и оценка их стоимости на территории МО Кисельнинское СП "</t>
  </si>
  <si>
    <t>11 1 01 00000</t>
  </si>
  <si>
    <t>11 1 01 00010</t>
  </si>
  <si>
    <t>Муниципальная программа "Противодействие коррупции в муниципальном образовании «Кисельнинское сельское поселение» на 2016-2018 годы"</t>
  </si>
  <si>
    <t>12 0 0 00000</t>
  </si>
  <si>
    <t>"Основное мероприятие "Организация антикоррупционного образования и пропаганды, формирование нетерпимого отношения к коррупции (курсы повышения квалификации)"</t>
  </si>
  <si>
    <t>12 0 01 00000</t>
  </si>
  <si>
    <t>Мероприятия, связанные с организацией антикоррупционного образования и пропаганды, формирование нетерпимого отношения к коррупции</t>
  </si>
  <si>
    <t>12 0 01 00030</t>
  </si>
  <si>
    <t>"Основное мероприятие" Прочие общегосударственные вопросы</t>
  </si>
  <si>
    <t>68 9 01 00570</t>
  </si>
  <si>
    <t>Прочие общегосударственные вопросы</t>
  </si>
  <si>
    <t>68  9 01 00570</t>
  </si>
  <si>
    <t>НАЦИОНАЛЬНАЯ ОБОРОНА</t>
  </si>
  <si>
    <t>02</t>
  </si>
  <si>
    <t>Непрограммные расходы органов исполнительной власти Ленинградской области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</si>
  <si>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</si>
  <si>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68 9 01 51180</t>
  </si>
  <si>
    <t>НАЦИОНАЛЬНАЯ БЕЗОПАСНОСТЬ И ПРАВООХРАНИТЕЛЬНАЯ ДЕЯТЕЛЬНОСТЬ</t>
  </si>
  <si>
    <t>09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</si>
  <si>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"Обеспечение мер безопасности на территории МО Кисельнинское СП на "</t>
  </si>
  <si>
    <t>10</t>
  </si>
  <si>
    <t>Муниципальная программа "Обеспечение мер безопасности на территории МО Кисельнинское СП на "</t>
  </si>
  <si>
    <t>Основное мероприятие "Обеспечение и поддержание в постоянной готовности системы пожарной безопасности."</t>
  </si>
  <si>
    <t>Обеспечение и поддержание в постоянной готовности системы пожарной безопасности.</t>
  </si>
  <si>
    <t>НАЦИОНАЛЬНАЯ ЭКОНОМИКА</t>
  </si>
  <si>
    <t>Дорожное хозяйство (дорожные фонды)</t>
  </si>
  <si>
    <t>Муниципальная программа "Совершенствование и
развитие сети автомобильных дорог и дворовых территорий 
муниципального образования Кисельнинского сельского поселения Волховского муниципального района Ленинградской области"</t>
  </si>
  <si>
    <t>14 0 00 00000</t>
  </si>
  <si>
    <t>Подпрограмма "Содержание существующей сети автомобильных дорог"</t>
  </si>
  <si>
    <t>14 1 00 00000</t>
  </si>
  <si>
    <t>Основное мероприятие "Содержание автомобильных дорог и дворовых территорий муниципального образования Кисельнинское сельского поселения"</t>
  </si>
  <si>
    <t>14 1 01 00000</t>
  </si>
  <si>
    <t>Содержание автомобильных дорог и дворовых территорий муниципального образования Кисельнинское сельского поселения</t>
  </si>
  <si>
    <t>14 1 01 00090</t>
  </si>
  <si>
    <t>Подпрограмма "Организация экспертных работ (исследование и анализ) и паспортизация дорожного хозяйства МО Кисельнинское СП"</t>
  </si>
  <si>
    <t>14 2 00 00000</t>
  </si>
  <si>
    <t>Основное мероприятие "Мероприятия по осуществлению органами местного самоуправления экспертных работ (исследование и анализ) дорожного покрытия территории поселения"</t>
  </si>
  <si>
    <t>14 2 01 00000</t>
  </si>
  <si>
    <t>Мероприятия по осуществлению органами местного самоуправления экспертных работ (исследование и анализ) дорожного покрытия территории поселения</t>
  </si>
  <si>
    <t>14 2 01 00100</t>
  </si>
  <si>
    <t>Основное мероприятие "Технический учет автомобильных дорог и дорожных сооружений с составлением паспорта"</t>
  </si>
  <si>
    <t>14 2 02 00110</t>
  </si>
  <si>
    <t>Технический учет автомобильных дорог и дорожных сооружений с составлением паспорта</t>
  </si>
  <si>
    <t>Основное мероприятие "Капитальный ремонт дорог и дворовых территорий поселения"</t>
  </si>
  <si>
    <t>Капитальный ремонт дорог и дворовых территорий поселения</t>
  </si>
  <si>
    <t>14 2 01 00120</t>
  </si>
  <si>
    <t>Ремонт дорог и дворовых территорий поселения</t>
  </si>
  <si>
    <t>14 2 01 S0140</t>
  </si>
  <si>
    <t xml:space="preserve">Подпрограмма "Повышение безопасности дорожного движения в МО Кисельнинское СП " </t>
  </si>
  <si>
    <t>14 3 00 00000</t>
  </si>
  <si>
    <t>Основное мероприятие "Сокращение аварийности на участках концентрации дорожно-транспортных происшествий инженерными методами"</t>
  </si>
  <si>
    <t>14 3 01 00000</t>
  </si>
  <si>
    <t>Сокращение аварийности на участках концентрации дорожно-транспортных происшествий инженерными методами</t>
  </si>
  <si>
    <t>14 3 01 00140</t>
  </si>
  <si>
    <t>Муниципальная программа «Устойчивое общественное развитие в муниципальном образовании Кисельнинское сельское поселение Волховского муниципальногорайона Ленинградской области</t>
  </si>
  <si>
    <t>Подпрограмма  «Создание условий для эффективного выполнения органами местного самоуправления муниципального образования Кисельнинское сельское поселение Волховского муниципального района Ленинградской области своих полномочий»</t>
  </si>
  <si>
    <t>23 1 00 00000</t>
  </si>
  <si>
    <t>Основное мероприятие "Развитие сети автомобильных дорог внутри сельских населенных пунктов</t>
  </si>
  <si>
    <t>23 1 01 00000</t>
  </si>
  <si>
    <t>23 1 01 S0880</t>
  </si>
  <si>
    <t>Программа «Устойчивое общественное развитие территорий населенного пункта д.Кисельня муниципального образования Кисельнинское сельское поселение Волховского муниципального района Ленинградской области, являющегося административным центром поселения»</t>
  </si>
  <si>
    <t>24 0 00 00000</t>
  </si>
  <si>
    <t>Подпрограмма "Устойчивое общественное развитие территорий населенного пункта д.Кисельня муниципального образования Кисельнинское сельское поселение Волховского муниципального района Ленинградской области, являющегося административным центром поселения"</t>
  </si>
  <si>
    <t>24 1 00 00000</t>
  </si>
  <si>
    <t>Основное мероприятие "Устойчивое общественное развитие территорий населенного пункта д.Кисельня муниципального образования Кисельнинское сельское поселение Волховского муниципального района Ленинградской области, являющегося административным центром поселения</t>
  </si>
  <si>
    <t>24 1 01 00000</t>
  </si>
  <si>
    <t>Мероприятия, направленные на общественное развитие территорий населенного пункта д.Кисельня муниципального образования Кисельнинское сельское поселение Волховского муниципального района Ленинградской области, являющегося административным центром поселения</t>
  </si>
  <si>
    <t>24 1 01 S4390</t>
  </si>
  <si>
    <t>12</t>
  </si>
  <si>
    <t>Муниципальная программа "Сбор, воспроизведение в документальном виде сведений об объектах недвижимости, инвентаризация и оценка их стоимости на территории МО Кисельнинское СП"</t>
  </si>
  <si>
    <t>Подпрограмма "Техническая инвентаризация и учет земельных участков в МО Кисельнинское СП" муниципальной программы"Сбор, воспроизведение в документальном виде сведений об объектах недвижимости, инвентаризация и оценка их стоимости на территории МО Кисельнинское СП"</t>
  </si>
  <si>
    <t>11 2 00 00000</t>
  </si>
  <si>
    <t>Основное мероприятие "Осуществление мероприятий органами местного самоуправления по обследованию технического состояния и инвентаризации земельных участков в МО Кисельнинское СП" в рамках подпрограммы "Обследование технического состояния зданий и сооружений в МО Кисельнинское СП"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стоимости"</t>
  </si>
  <si>
    <t>11 2 01 00000</t>
  </si>
  <si>
    <t>11 2 01 00020</t>
  </si>
  <si>
    <t>Муниципальная программа «Развитие и поддержка малого и среднего предпринимательства на территории МО "Кисельнинское СП»</t>
  </si>
  <si>
    <t>17 0 00 00000</t>
  </si>
  <si>
    <t>Основное мероприятие. Развитие и поддержка малого и среднего предпринимательства на территории поселения</t>
  </si>
  <si>
    <t>17 0 01 00000</t>
  </si>
  <si>
    <t>Развитие и поддержка малого и среднего предпринимательства на территории поселения</t>
  </si>
  <si>
    <t>17 0 01 00210</t>
  </si>
  <si>
    <t>ЖИЛИЩНО-КОММУНАЛЬНОЕ ХОЗЯЙСТВО</t>
  </si>
  <si>
    <t>05</t>
  </si>
  <si>
    <t>68 9 01 00510</t>
  </si>
  <si>
    <t>Субсидии некоммерческим организациям (за исключением государственных (муниципальных) учреждений)</t>
  </si>
  <si>
    <t xml:space="preserve">Погашение кредиторской задолженности за 2016, 2017 год (субсидии на возмещение  убытков  в разнице цен на тарифы и объемах в сфере оказания жилищных услуг   на территории МО Кисельнинское СП в сфере непрограммных расходов)
</t>
  </si>
  <si>
    <t>68 9 01 00520</t>
  </si>
  <si>
    <t>Иные бюджетные ассигнования</t>
  </si>
  <si>
    <t>800</t>
  </si>
  <si>
    <t>15 0 00 00000</t>
  </si>
  <si>
    <t>Мероприятия по оплате услуг за ведение расчетов по оплате найма муниципального имущества</t>
  </si>
  <si>
    <t>68 9 01 00590</t>
  </si>
  <si>
    <t xml:space="preserve">Погашение кредиторской задолженности за 2016, 2017 год (Субсидии на возмещение  убытков  в разнице цен на тарифы и объемах в сфере оказания банных услуг   на территории МО «Кисельнинское СП» в сфере непрограммных расходов)
</t>
  </si>
  <si>
    <t>68 9 01 00530</t>
  </si>
  <si>
    <t>15 1 00 00000</t>
  </si>
  <si>
    <r>
      <t>Основное мероприятие "Капитальный ремонт объектов теплоснабжения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на территории МО Кисельнинское СП"</t>
    </r>
  </si>
  <si>
    <t>15 1 01 00000</t>
  </si>
  <si>
    <r>
      <t>Капитальный ремонт объектов теплоснабжения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на территории МО Кисельнинское СП</t>
    </r>
  </si>
  <si>
    <t>15 1 01 00150</t>
  </si>
  <si>
    <t>15 1 01 00160</t>
  </si>
  <si>
    <t>Подпрограмма «Водоснабжение и водоотведение МО Кисельнинское СП</t>
  </si>
  <si>
    <t>15 2 00 00000</t>
  </si>
  <si>
    <t>Основное мероприятие "Капитальный ремонт и ремонт объектов водоснабжения и водоотведения МО Кисельнинское СП"</t>
  </si>
  <si>
    <t>15 2 01 00000</t>
  </si>
  <si>
    <t>Капитальный ремонт и ремонт объектов водоснабжения и водоотведения МО Кисельнинское СП</t>
  </si>
  <si>
    <t>15 2 01 00170</t>
  </si>
  <si>
    <t>Основное мероприятие "Ремонт объектов водоснабжения и водоотведения МО Кисельнинское СП"</t>
  </si>
  <si>
    <t>15 2 02 00180</t>
  </si>
  <si>
    <t>Ремонт объектов водоснабжения и водоотведения МО Кисельнинское СП</t>
  </si>
  <si>
    <t>Основное мероприятие "Мероприятия по разработке проекта на строительство   газораспределительной сети"</t>
  </si>
  <si>
    <t>15 3 01 00000</t>
  </si>
  <si>
    <t>Мероприятия по разработке проекта на строительство   газораспределительной сети</t>
  </si>
  <si>
    <t>15 3 01 00190</t>
  </si>
  <si>
    <t>15 2 01 00190</t>
  </si>
  <si>
    <t>Уличное освещение</t>
  </si>
  <si>
    <t>68 9 01 00540</t>
  </si>
  <si>
    <t>Прочие мероприятия по благоустройству поселения</t>
  </si>
  <si>
    <t>68 9 01 00550</t>
  </si>
  <si>
    <r>
      <t>Муниципальная программа «Благоустройство территории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МО Кисельнинское СП»</t>
    </r>
  </si>
  <si>
    <t>19 0 00 00000</t>
  </si>
  <si>
    <t>Подпрограмма «Содержание мест захоронения»</t>
  </si>
  <si>
    <t>19 1 00 00000</t>
  </si>
  <si>
    <t>Основное мероприятие "Мероприятия в области содержания мест захоронения"</t>
  </si>
  <si>
    <t>19 1 01 00000</t>
  </si>
  <si>
    <t>Мероприятия в области содержания мест захоронения</t>
  </si>
  <si>
    <t>19 1 01 00240</t>
  </si>
  <si>
    <t>Подпрограмма «Комплексное обустройство населенных пунктов МО Кисельнинское СП»</t>
  </si>
  <si>
    <t>19 2 00 00000</t>
  </si>
  <si>
    <t>Основное мероприятие "Приобретение и устройство новых детских игровых площадок"</t>
  </si>
  <si>
    <t>19 2 01 00000</t>
  </si>
  <si>
    <t>Приобретение и устройство новых детских игровых площадок.</t>
  </si>
  <si>
    <t>19 2 01 00250</t>
  </si>
  <si>
    <t>Основное мероприятие "Устройство элементов благоустройства у зданий (включая жилые дома МО Кисельнинское СП"</t>
  </si>
  <si>
    <t>19 2 02 00000</t>
  </si>
  <si>
    <t>Устройство элементов благоустройства у зданий (включая жилые дома МО Кисельнинское СП</t>
  </si>
  <si>
    <t>19 2 02 00260</t>
  </si>
  <si>
    <t>Муниципальная программа «Борьба с борщевиком Сосновского на территории муниципального образования Кисельнинское сельское поселение Волховского муниципального района Ленинградской области»</t>
  </si>
  <si>
    <t>22 0 00 00000</t>
  </si>
  <si>
    <t>22 0 01 00000</t>
  </si>
  <si>
    <t>Мероприятия по борьбе с борщевиком Сосновского ОБ</t>
  </si>
  <si>
    <t>22 0 01 74310</t>
  </si>
  <si>
    <t>22 0 01 S4310</t>
  </si>
  <si>
    <t>ОБРАЗОВАНИЕ</t>
  </si>
  <si>
    <t>07</t>
  </si>
  <si>
    <t>Основное мероприятие"поддержка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</si>
  <si>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>Мероприятия по поддержке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</si>
  <si>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>23 3 01 00350</t>
  </si>
  <si>
    <t>КУЛЬТУРА,  КИНЕМАТОГРАФИЯ</t>
  </si>
  <si>
    <t>08</t>
  </si>
  <si>
    <t>Муниципальная программа « Развитие культуры и физкультуры на территории МО Кисельнинское СП»</t>
  </si>
  <si>
    <t>20 0 00 00000</t>
  </si>
  <si>
    <t>Подпрограмма « Обеспечение доступа жителей МО Кисельнинское СП к культурным ценностям»</t>
  </si>
  <si>
    <t>20 1 00 00000</t>
  </si>
  <si>
    <t>20 1 01 00000</t>
  </si>
  <si>
    <t>Создание условий для реализации организациями культуры предоставляемых ими услуг.</t>
  </si>
  <si>
    <t>20 1 01 00270</t>
  </si>
  <si>
    <t xml:space="preserve">Субсидии бюджетным учреждениям </t>
  </si>
  <si>
    <t>Основное мероприятие. Субсидии на обеспечение выплат стимулирующего характера работникам муниципальных учреждений культуры Ленинградской области в рамках непрограмных расходов МО "Кисельнинское СП"</t>
  </si>
  <si>
    <t>20 1 02 S0360</t>
  </si>
  <si>
    <t>СОЦИАЛЬНАЯ ПОЛИТИКА</t>
  </si>
  <si>
    <t>Муниципальная программа « Социальная поддержка отдельных категорий граждан на территории МО Кисельнинское СП»</t>
  </si>
  <si>
    <t>21 0 00 00000</t>
  </si>
  <si>
    <t>Подпрограмма «Развитие мер социальной поддержки отдельных категорий граждан МО Кисельнинское СП»</t>
  </si>
  <si>
    <t>21 1 00 00000</t>
  </si>
  <si>
    <t>Основное мероприятие "Предоставление доплат к пенсии лицам государственных служащих субъектов РФ и муниципальных служащих"</t>
  </si>
  <si>
    <t>21 1 01 00000</t>
  </si>
  <si>
    <t>Доплаты к пенсиям государственных служащих субъектов РФ и муниципальных служащих</t>
  </si>
  <si>
    <t>21 1 01 00290</t>
  </si>
  <si>
    <t>Социальные выплаты гражданам, кроме публичных нормативных социальных выплат</t>
  </si>
  <si>
    <t>320</t>
  </si>
  <si>
    <t>Основное мероприятие. Предоставление мер социальной поддержки прочим категориям граждан»</t>
  </si>
  <si>
    <t>21 1 02 00000</t>
  </si>
  <si>
    <t>Ежегодные денежные выплаты и компенсационные выплаты лицам, удостоенным звания «Почетный гражданин Кисельнинского сельского поселения Волховского района Ленинградской области»</t>
  </si>
  <si>
    <t>21 1 02 00300</t>
  </si>
  <si>
    <t>Муниципальная программа «Обеспечение качественным жильем граждан на территории муниципального образования "Кисельнинское сельское поселение" Волховскогомуниципального района Ленинградской области</t>
  </si>
  <si>
    <t>16 0 00 00000</t>
  </si>
  <si>
    <t>Субсидии на предоставление социальных выплат молодым гражданам.</t>
  </si>
  <si>
    <t>ФИЗИЧЕСКАЯ КУЛЬТУРА И СПОРТ</t>
  </si>
  <si>
    <t>Физическая культура</t>
  </si>
  <si>
    <t>Подпрограмма « Приобщение жителей МО Кисельнинское СП к физической культуре»</t>
  </si>
  <si>
    <t>Основное мероприятие. Приобщение жителей МО Кисельнинское СП к физической культуре</t>
  </si>
  <si>
    <t>20 1 02 00000</t>
  </si>
  <si>
    <t>Приобщение жителей МО Кисельнинское СП к физической культуре</t>
  </si>
  <si>
    <t>20 1 02 00280</t>
  </si>
  <si>
    <t>Всего:</t>
  </si>
  <si>
    <t>Приложение № 2</t>
  </si>
  <si>
    <t>классификации</t>
  </si>
  <si>
    <t>1 00 00000 00 0000 000</t>
  </si>
  <si>
    <t>Налоговые и неналоговые доходы</t>
  </si>
  <si>
    <t>1 01 00000 00 0000 000</t>
  </si>
  <si>
    <t>НАЛОГ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</si>
  <si>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</si>
  <si>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</si>
  <si>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</si>
  <si>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</si>
  <si>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</si>
  <si>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</si>
  <si>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</si>
  <si>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</si>
  <si>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</si>
  <si>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</si>
  <si>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</si>
  <si>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</si>
  <si>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1 06 01030 10 0000 110</t>
  </si>
  <si>
    <t>налог на имущество физических лиц,взимаемый по ставкам, применяемым к объектам налогообложения, расположенным в границах поселений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</si>
  <si>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</si>
  <si>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</si>
  <si>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</si>
  <si>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</si>
  <si>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</si>
  <si>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</si>
  <si>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1 06 06000 00 0000 110</t>
  </si>
  <si>
    <t>земельный налог</t>
  </si>
  <si>
    <t>1 08 00000 00 0000 110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</si>
  <si>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</si>
  <si>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</si>
  <si>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</si>
  <si>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1 09 00000 00 0000 110</t>
  </si>
  <si>
    <t>Задолженность и перерасчеты по отмененным налогам, сборам и иным обязательствам платежей</t>
  </si>
  <si>
    <t>1 09 04053 10 0000 110</t>
  </si>
  <si>
    <t>Земельный налог (по обязательствам, возникшим до 1 января 2006 года), мобилизируемый на территориях поселений</t>
  </si>
  <si>
    <t>1 11 00000 00 0000 000</t>
  </si>
  <si>
    <t>ДОХОДЫ ОТ ИСПОЛЬЗОВАНИЯ ИМУЩЕСТВА,НАХОДЯЩЕГОСЯ В ГОСУДАРСТВЕННОЙ И МУНИЦИПАЛЬНОЙ СОБСТВЕННОСТИ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</si>
  <si>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</si>
  <si>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</si>
  <si>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</si>
  <si>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бюджетных и автономных учреждений)</t>
  </si>
  <si>
    <t xml:space="preserve">1 11 09045 10 0000 120 </t>
  </si>
  <si>
    <t xml:space="preserve"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</si>
  <si>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1 13 00000 00 0000 130</t>
  </si>
  <si>
    <t>Доходы от оказания платных услуг (работ) и компенсации затрат государства</t>
  </si>
  <si>
    <t>1 13 02995 10 0000 130</t>
  </si>
  <si>
    <t>Прочие доходы от компенсации затрат бюджетов поселений</t>
  </si>
  <si>
    <t>1 14 00000 00 0000 000</t>
  </si>
  <si>
    <t>Доходы от продажи материальных и нематериальных активов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</si>
  <si>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</si>
  <si>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</si>
  <si>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1 14 02053 10 0000 410</t>
  </si>
  <si>
    <t xml:space="preserve"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 </t>
  </si>
  <si>
    <t>1 16 00000 00 0000 000</t>
  </si>
  <si>
    <t>ШТРАФЫ, САНКЦИИ, ВОЗМЕЩЕНИЕ УЩЕРБА</t>
  </si>
  <si>
    <t>1 16 51040 02 0000 140</t>
  </si>
  <si>
    <t>Денежные взыскания (штрафы) установленные законами субъектов Российской Федерации за несоблюдения муниципальных правовых актов, зачисляемые в бюджеты поселений</t>
  </si>
  <si>
    <t>1 16 33050 10 0000 140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</si>
  <si>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 </t>
  </si>
  <si>
    <t>1 17 00000 00 0000 000</t>
  </si>
  <si>
    <t>ПРОЧИЕ НЕНАЛОГОВЫЕ ДОХОДЫ</t>
  </si>
  <si>
    <t>1 17 05050 10 0000 180</t>
  </si>
  <si>
    <t>Прочие неналоговые доходы бюджетов поселений</t>
  </si>
  <si>
    <t>2 02 00000 00 0000 000</t>
  </si>
  <si>
    <t xml:space="preserve">БЕЗВОЗМЕЗДНЫЕ ПОСТУПЛЕНИЯ </t>
  </si>
  <si>
    <t>2 02 35118 10 0000 150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</si>
  <si>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</si>
  <si>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2 02 30024 10 0000 151</t>
  </si>
  <si>
    <t>Субвенции бюджетам поселений на выполнение передаваемых полномочий субъектов Российской Федерации</t>
  </si>
  <si>
    <t>2 02 04999 10 0000 151</t>
  </si>
  <si>
    <t>Прочие межбюджетные трансферты, передаваемые бюджетам поселений</t>
  </si>
  <si>
    <t>2 02 02 999 10 0 000 151</t>
  </si>
  <si>
    <t>Прочие субсидии</t>
  </si>
  <si>
    <t>на обеспечение стимулирующих выплат работникам муниципальных учреждений культуры</t>
  </si>
  <si>
    <t>2 02 29999 10 0000 151</t>
  </si>
  <si>
    <t>дорог</t>
  </si>
  <si>
    <t>На обеспечение стимулирующих выплат работникам муниципальных учреждений культуры</t>
  </si>
  <si>
    <t>На реализацию мероприятий по борьбе с борщевиком Сосновского</t>
  </si>
  <si>
    <t>2 02 20216 10 0000 151</t>
  </si>
  <si>
    <t>Субидии бюджета сельких поселений на осуществление дорожной деятельности</t>
  </si>
  <si>
    <t>На капитальный ремонт и реонт автообильных дорог общего пользования местного значения</t>
  </si>
  <si>
    <t>ВСЕГО</t>
  </si>
  <si>
    <t>приложение 1</t>
  </si>
  <si>
    <t>000 01 02 00 00 00 0000 000</t>
  </si>
  <si>
    <t>Кредиты кредитных организаций в валюте РФ</t>
  </si>
  <si>
    <t>000 01 05 00 00 00 0000 000</t>
  </si>
  <si>
    <t>Изменение остатков средств на счетах по учету средств бюджетов</t>
  </si>
  <si>
    <t>Всего источников внутреннего финансирования</t>
  </si>
  <si>
    <t>Расходы на обеспечение функций государственных органов в рамках непрограммных расходов МО Кисельнинское СП</t>
  </si>
  <si>
    <t>Прочая закупка товаров, работ и услуг для обеспечения государственных (муниципальных) нужд</t>
  </si>
  <si>
    <t>Ежегодные денежные выплаты лицам, удостоенным звания «Почетный гражданин Кисельнинского сельского поселения Волховского района Ленинградской области»</t>
  </si>
  <si>
    <t>14 4 00 00000</t>
  </si>
  <si>
    <t>14 4 01 00000</t>
  </si>
  <si>
    <t>14 4 01 00150</t>
  </si>
  <si>
    <t>14 4 02 00110</t>
  </si>
  <si>
    <t>14 4 02 00000</t>
  </si>
  <si>
    <t>25 0 00 00000</t>
  </si>
  <si>
    <t>25 0 01 00000</t>
  </si>
  <si>
    <t>Мероприятия, направленные содействие участию
населения в осуществлении местного самоуправления в иных формах на территории административного центра деревни Кисельня муниципального образования «Кисельнинское сельское поселение» Волховского муниципального района Ленинградской области, на 2018-2019 годы»</t>
  </si>
  <si>
    <t>25 0 01 S4660</t>
  </si>
  <si>
    <t>Иные закупки товаров, работ и услуг для обеспечения государственных (муниципальных) нужд "МБ"</t>
  </si>
  <si>
    <t>Иные закупки товаров, работ и услуг для обеспечения государственных (муниципальных) нужд "ОБ"</t>
  </si>
  <si>
    <t>Подпрограмма   «Развитие объектов физической культуры и спорта на территории муниципального образования «Кисельнинское сельское поселение» Волховского муниципального района Ленинградской области»</t>
  </si>
  <si>
    <t>Основное мероприятие "Обрезка деревьев, кустарников и удаление сухостоя. Посадка деревьев и кустарников. Выкос травы. Ликвидация несанкционированных свалок бытового мусора"</t>
  </si>
  <si>
    <t>Обрезка деревьев, кустарников и удаление сухостоя. Посадка деревьев и кустарников. Выкос травы. Ликвидация несанкционированных свалок бытового мусора</t>
  </si>
  <si>
    <t>Основное мероприятие "Содержание  и  благоустройство детских площадок, ремонт элементов благоустройства, восстановление и ремонт малых архитектурных форм у зданий и жилых домов. Установка указателей номеров домов и наименований улиц Обустройство места массового отдыха населения (парка) в д.Кисельня"</t>
  </si>
  <si>
    <t>Содержание  и  благоустройство детских площадок, ремонт элементов благоустройства, восстановление и ремонт малых архитектурных форм у зданий и жилых домов. Установка указателей номеров домов и наименований улиц Обустройство места массового отдыха населения (парка) в д.Кисельня"</t>
  </si>
  <si>
    <t>Муниципальная программа «Обеспечение устойчивого функционирования и развития коммунальной и инженерной инфраструктуры и повышение энергоэффективности на территории МО Кисельнинское СП на 2019-2021 г.г.»</t>
  </si>
  <si>
    <t>Подпрограмма "Содержание, капитальный ремонт и ремонт многоквартирных домов МО «Кисельнинское сельское поселение» Волховского муниципального района Ленинградской области на 2019-2021 годы"</t>
  </si>
  <si>
    <t xml:space="preserve">Подпрограмма «Газификация МО Кисельнинское СП на 2019-2021 г.г.» </t>
  </si>
  <si>
    <t>15 3 00 00000</t>
  </si>
  <si>
    <t>15 3 01 00360</t>
  </si>
  <si>
    <t>15 2 01 00200</t>
  </si>
  <si>
    <t>19 2 01 00310</t>
  </si>
  <si>
    <t>19 3 00 00000</t>
  </si>
  <si>
    <t>19 3 01 00000</t>
  </si>
  <si>
    <t>19 3 01 00280</t>
  </si>
  <si>
    <t>Основное мероприятие. Субсидии на обеспечение выплат стимулирующего характера работникам муниципальных учреждений культуры Ленинградской области в рамках непрограмных расходов МО "Кисельнинское СП" ОБ</t>
  </si>
  <si>
    <t>Основное мероприятие. Субсидии на обеспечение выплат стимулирующего характера работникам муниципальных учреждений культуры Ленинградской области в рамках непрограмных расходов МО "Кисельнинское СП" МБ</t>
  </si>
  <si>
    <t>Иные закупки товаров, работ и услуг для обеспечения государственных (муниципальных) нужд(газета)</t>
  </si>
  <si>
    <t>13 1 00 0000</t>
  </si>
  <si>
    <t>13 1 01 00050</t>
  </si>
  <si>
    <t>13 1 01 0050</t>
  </si>
  <si>
    <t>13 1 02 00000</t>
  </si>
  <si>
    <t>13 1 02 00060</t>
  </si>
  <si>
    <t>Основное мероприятие " Предупреждение и ликвидация чрезвычайных ситуаций природного и техногенного характера"</t>
  </si>
  <si>
    <t>Основное мероприятие «Развитие, капитальный ремонт и ремонт объектов теплоснабжения на территории МО «Кисельнинское сельское поселение» Волховского муниципального района Ленинградской области»</t>
  </si>
  <si>
    <t>Развитие, капитальный ремонт и ремонт объектов теплоснабжения на территории МО «Кисельнинское сельское поселение» Волховского муниципального района Ленинградской области</t>
  </si>
  <si>
    <t>Разработка схем газоснабжения</t>
  </si>
  <si>
    <t>Основное мероприятие «Разработка схем газоснабжения»</t>
  </si>
  <si>
    <t>Основное мероприятие "Проведение экспертизы многоквартирного дома на территории МО «Кисельнинское сельское поселение» Волховского муниципального района Ленинградской области»</t>
  </si>
  <si>
    <r>
      <t xml:space="preserve">Проведение экспертизы многоквартирного дома на территории </t>
    </r>
    <r>
      <rPr>
        <sz val="12"/>
        <color theme="1"/>
        <rFont val="Times New Roman"/>
        <family val="1"/>
        <charset val="204"/>
      </rPr>
      <t>МО «Кисельнинское сельское поселение» Волховского муниципального района Ленинградской области»</t>
    </r>
  </si>
  <si>
    <t>Основное мероприятие. Создание условий для реализации организация микультуры предоставляемых ими услуг.</t>
  </si>
  <si>
    <t>Подпрограмма «Обеспечение выплат стимулирующего характера работникам муниципальных учреждений культуры»</t>
  </si>
  <si>
    <t>20 2 01 S0360</t>
  </si>
  <si>
    <t>Субсидии на обеспечение выплат стимулирующего характера работникам муниципальных учреждений культуры Ленинградской области в рамках непрограмных расходов МО "Кисельнинское СП" МБ</t>
  </si>
  <si>
    <t>Субсидии на обеспечение выплат стимулирующего характера работникам муниципальных учреждений культуры Ленинградской области в рамках непрограмных расходов МО "Кисельнинское СП" ОБ</t>
  </si>
  <si>
    <t>20 2 01 00000</t>
  </si>
  <si>
    <t>Строительство спортивной площадки в дер. Кисельня Волховского муниципального района Ленинградской области</t>
  </si>
  <si>
    <t>Основное мероприятие «Строительство спортивной площадки в дер. Кисельня Волховского муниципального района Ленинградской области»</t>
  </si>
  <si>
    <t>20 3 01 00290</t>
  </si>
  <si>
    <t>20 3 01 00000</t>
  </si>
  <si>
    <t>20 3 00 00000</t>
  </si>
  <si>
    <t xml:space="preserve">Основное мероприятие. Уничтожение борщевика Сосновского химическими методами (обработка           отрастающего борщевика арборицидами - один  раз или гербицидами -два раза)            
</t>
  </si>
  <si>
    <t xml:space="preserve">Основное мероприятие: Оценка эффективности проведенного комплекса мероприятий по уничтожению борщевика Сосновского
</t>
  </si>
  <si>
    <t>22 0 02 S4310</t>
  </si>
  <si>
    <t>Основное мероприятие "О содействии участию
населения в осуществлении местного самоуправления в иных формах на территории административного центра деревни Кисельня муниципального образования «Кисельнинское сельское поселение» Волховского муниципального района Ленинградской области»</t>
  </si>
  <si>
    <t>Подпрограмма «Капитальный ремонт нежилого здания «Кисельнинский Дом Культуры»</t>
  </si>
  <si>
    <t xml:space="preserve">Муниципальная программа
«Устойчивое развитие сельских территорий муниципального образования «Кисельнинское сельское поселение» Волховского муниципального района Ленинградской области
</t>
  </si>
  <si>
    <t>Основное мероприятие "Обеспечение жильем молодых семей"</t>
  </si>
  <si>
    <t>Обеспечение жильем молодых семей</t>
  </si>
  <si>
    <t>Сумма, тыс. руб.</t>
  </si>
  <si>
    <t>Источник доходов</t>
  </si>
  <si>
    <t>2020 год</t>
  </si>
  <si>
    <t>2021 год</t>
  </si>
  <si>
    <t>2022 год</t>
  </si>
  <si>
    <t>Прогнозируемые поступления
налоговых, неналоговых доходов и безвозмездных поступлений
в бюджет муниципального образования "Кисельнинское сельское поселение" Волховского муниципального района Ленинградской области по кодам видов доходов
на 2020 год и на плановый период 2021 и 2022 годов</t>
  </si>
  <si>
    <t>Код бюджетной классификации</t>
  </si>
  <si>
    <t>2 02 30 024 10 0000 150</t>
  </si>
  <si>
    <t>Субвенции бюджетам сельских поселений на выполнение передаваемых полномочий субъектов Российской Федерации</t>
  </si>
  <si>
    <t xml:space="preserve">ИСТОЧНИКИ
внутреннего финансирования дефицита
 бюджета муниципального образования "Кисельнинское сельское поселение" Волховского муниципального района Ленинградской области
на 2020 год и на плановый период 2021 и 2022 годов
</t>
  </si>
  <si>
    <t>"Кисельнинское сельское поселение"</t>
  </si>
  <si>
    <t>Код</t>
  </si>
  <si>
    <t>РАСПРЕДЕЛЕНИЕ
бюджетных ассигнований по разделам и подразделам
классификации расходов бюджета муниципального образования "Кисельнинское сельское поселение" Волховского муниципального района Ленинградской области
на 2020 год и на плановый период 2021 и 2022 годов</t>
  </si>
  <si>
    <t>2022год</t>
  </si>
  <si>
    <t xml:space="preserve">Наименование </t>
  </si>
  <si>
    <t>убрать</t>
  </si>
  <si>
    <t>Предупреждение и ликвидация чрезвычайных ситуаций природного и техногенного характера</t>
  </si>
  <si>
    <t xml:space="preserve">Уничтожение борщевика Сосновского химическими методами (обработка           отрастающего борщевика арборицидами - один  раз или гербицидами -два раза)  МБ          </t>
  </si>
  <si>
    <t>Оценка эффективности проведенного комплекса мероприятий по уничтожению борщевика Сосновского МБ</t>
  </si>
  <si>
    <t>Основное мероприятие "Ремонт дорог и дворовых территорий поселения" ОБ</t>
  </si>
  <si>
    <t>Основное мероприятие "Ремонт дорог и дворовых территорий поселения" МБ</t>
  </si>
  <si>
    <t>14 2 02 00000</t>
  </si>
  <si>
    <t>Подпрограмма «Озеленение и окос территории МО Кисельнинское СП»</t>
  </si>
  <si>
    <t>Основное мероприятие "Окос территории МО Кисельнинское СП"</t>
  </si>
  <si>
    <t>19 3 02 00290</t>
  </si>
  <si>
    <t>19 3 02 00000</t>
  </si>
  <si>
    <t>22 0 02 00000</t>
  </si>
  <si>
    <t>Окос территории МО Кисельнинское СП</t>
  </si>
  <si>
    <t>Всего расходов:</t>
  </si>
  <si>
    <t>Условно утвержденные расходы</t>
  </si>
  <si>
    <t xml:space="preserve">Всего </t>
  </si>
  <si>
    <t>2020 - 3195,4 (лотс 2152)</t>
  </si>
  <si>
    <t>20 2 00 00000</t>
  </si>
  <si>
    <t>250 аренда 3 зданий</t>
  </si>
  <si>
    <t xml:space="preserve">Основное мероприятие "Ремонт дорог к объектам имеющих приоритетный социально-значимый характер" </t>
  </si>
  <si>
    <t>Ремонт дорог к объектам имеющих приоритетный социально-значимый характер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</si>
  <si>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</si>
  <si>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68 9 0171340</t>
  </si>
  <si>
    <t>68 9 01 71340</t>
  </si>
  <si>
    <t>12 0 00 00000</t>
  </si>
  <si>
    <t>РАСПРЕДЕЛЕНИЕ
бюджетных ассигнований по разделам и подразделам
классификации расходов бюджетов
на 2020 год и на плановый период 2021 и 2022 годов</t>
  </si>
  <si>
    <t>Приложение № 5</t>
  </si>
  <si>
    <t>Волховского муниципального района на 2020 год и на плановый период 2021 и 2022 годов</t>
  </si>
  <si>
    <t>Приложение №6</t>
  </si>
  <si>
    <t>Рз ПР</t>
  </si>
  <si>
    <t>Подпрограмма "Обследование технического состояния зданий и сооружений в МО Кисельнинское СП " муниципальной программы  "Сбор, воспроизведение в документальном виде сведений об объектах недвижимости, инвентаризация и оценка их стоимости на территории МО Кисельнинское СП"</t>
  </si>
  <si>
    <t>11 1 00 00000</t>
  </si>
  <si>
    <t>0113</t>
  </si>
  <si>
    <t>0412</t>
  </si>
  <si>
    <t xml:space="preserve">Муниципальная программа "Противодействие коррупции в муниципальном образовании «Кисельнинское сельское поселение» </t>
  </si>
  <si>
    <t>Подпрограмма "Предупреждение чрезвычайных ситуаций,защита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"Обеспечение мер безопасности на территории МО Кисельнинское СП"</t>
  </si>
  <si>
    <t>Защита населения и территории от чрезвычайных ситуаций природного и техногенного характера</t>
  </si>
  <si>
    <t>0309</t>
  </si>
  <si>
    <t>0310</t>
  </si>
  <si>
    <t>Муниципальная программа "Совершенствование и
развитие сети автомобильных дорог и дворовых территорий 
муниципального образования "Кисельнинского сельского поселения" Волховского муниципального района Ленинградской области"</t>
  </si>
  <si>
    <t>14 0 00 0 0000</t>
  </si>
  <si>
    <t>0409</t>
  </si>
  <si>
    <t>Основное мероприятие "Ремонт дорог и дворовых территорий поселения"</t>
  </si>
  <si>
    <t>14 4 01 00110</t>
  </si>
  <si>
    <t>Муниципальная программа «Обеспечение устойчивого функционирования и развития коммунальной и инженерной инфраструктуры и повышение энергоэффективности на территории МО Кисельнинское СП»</t>
  </si>
  <si>
    <t>Подпрограмма «Энергетика МО Кисельнинское СП»</t>
  </si>
  <si>
    <r>
      <t>Капитальный ремонт и ремонт объектов теплоснабжения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на территории МО Кисельнинское СП</t>
    </r>
  </si>
  <si>
    <t>0502</t>
  </si>
  <si>
    <t>0501</t>
  </si>
  <si>
    <t>16 0 01 00000</t>
  </si>
  <si>
    <t>1003</t>
  </si>
  <si>
    <t xml:space="preserve">Муниципальная программа МО Кисельнинское СП "Развитие и поддержка малого и среднего предпринимательства на территории МО Кисельнинское СП" </t>
  </si>
  <si>
    <t>Субсидии юридическим лицам (кроме некоммерческих организаций), индивидуальным предпринимателям, физическим лицам</t>
  </si>
  <si>
    <t>18 0 00 00000</t>
  </si>
  <si>
    <t>18 1 00 00000</t>
  </si>
  <si>
    <t>18 1 01 00000</t>
  </si>
  <si>
    <t>18 1 01 00370</t>
  </si>
  <si>
    <t>0801</t>
  </si>
  <si>
    <t>0503</t>
  </si>
  <si>
    <t>Подпрограмма «Озеленение МО Кисельнинское СП»</t>
  </si>
  <si>
    <t>1101</t>
  </si>
  <si>
    <t>Основное мероприятие. На обеспечение выплат стимулирующего характера работникам муниципальных учреждений культуры Ленинградской области в рамках непрограмных расходов МО "Кисельнинское СП" МБ</t>
  </si>
  <si>
    <t>На обеспечение выплат стимулирующего характера работникам муниципальных учреждений культуры Ленинградской области в рамках непрограмных расходов МО "Кисельнинское СП" МБ</t>
  </si>
  <si>
    <t>20 2 01  S0360</t>
  </si>
  <si>
    <t>1001</t>
  </si>
  <si>
    <t xml:space="preserve">Социальное обеспечение населения </t>
  </si>
  <si>
    <t xml:space="preserve">Уничтожение борщевика Сосновского химическими методами (обработка           отрастающего борщевика арборицидами - один  раз или гербицидами -два раза)            </t>
  </si>
  <si>
    <t>Оценка эффективности проведенного комплекса мероприятий по уничтожению борщевика Сосновского</t>
  </si>
  <si>
    <t xml:space="preserve">Подпрограмма   «Создание условий для эффективного выполнения органами местного самоуправления муниципального образования Кисельнинское сельское поселение Волховского муниципального района Ленинградской области своих полномочий» </t>
  </si>
  <si>
    <t>Основное мероприятие. Реализация проектов местных инициатив граждан.</t>
  </si>
  <si>
    <t>Реализация проектов местных инициатив граждан.</t>
  </si>
  <si>
    <t>Основное мероприятие Поддержка работы официального сайта администрации МО Кисельнинское СП Волховского муниципального района www. кисельня.рф ) в сети Интернет</t>
  </si>
  <si>
    <t xml:space="preserve"> Поддержка работы официального сайта администрации МО Кисельнинское СП Волховского муниципального района www. кисельня.рф ) в сети Интернет</t>
  </si>
  <si>
    <t xml:space="preserve">Основное мероприятие Осуществление взаимодействия с местными СМИ, выступления в печатных и электронных СМИ с целью  размещения информации о социально-экономическом развитии района, деятель-ности администрации МО Кисельнинское СП Волховского района </t>
  </si>
  <si>
    <t>23 2 02 00000</t>
  </si>
  <si>
    <t xml:space="preserve">Осуществление взаимодействия с местными СМИ, выступления в печатных и электронных СМИ с целью  размещения информации о социально-экономическом развитии района, деятель-ности администрации МО Кисельнинское СП Волховского района </t>
  </si>
  <si>
    <t xml:space="preserve">Иные закупки товаров, работ и услуг для обеспечения государственных (муниципальных) нужд </t>
  </si>
  <si>
    <t>Основное мероприятие Участие в молодежных форумах и молодежных массовых мероприятиях</t>
  </si>
  <si>
    <t>Участие в молодежных форумах и молодежных массовых мероприятиях</t>
  </si>
  <si>
    <t>0707</t>
  </si>
  <si>
    <t>Муниципальная программа «О содействии участию
населения в осуществлении местного самоуправления в иных формах на территории административного центра деревни Кисельня муниципального образования «Кисельнинское сельское поселение» Волховского муниципального района Ленинградской области, на 2018-2019 годы»</t>
  </si>
  <si>
    <t xml:space="preserve">Основное мероприятие "Мероприятия, направленные содействие участию населения в осуществлении местного самоуправления в иных формах на территории административного центра деревни Кисельня муниципального образования «Кисельнинское сельское поселение» Волховского муниципального района Ленинградской области»
</t>
  </si>
  <si>
    <t>Функционирование Правительства РФ, высших исполнительных органов государственной власти, субъектов РФ, местных администраций</t>
  </si>
  <si>
    <t>0104</t>
  </si>
  <si>
    <t>0103</t>
  </si>
  <si>
    <t>Обеспечение деятельности финансовых, налоговых и таможенных органов и органов (финансово-бюджетного) надзора</t>
  </si>
  <si>
    <t>0106</t>
  </si>
  <si>
    <t xml:space="preserve">Резервные фонды  </t>
  </si>
  <si>
    <t>0111</t>
  </si>
  <si>
    <t>Мобилизация и вневойсковая подготовка</t>
  </si>
  <si>
    <t>0203</t>
  </si>
  <si>
    <t>68  9 01 00590</t>
  </si>
  <si>
    <t>68 9 01 00600</t>
  </si>
  <si>
    <t>Подпрограмма "Техническая инвентаризация, учет и проведение кадастровых работ земельных участков в МО Кисельнинское СП" муниципальной программы"Сбор, воспроизведение в документальном виде сведений об объектах недвижимости, инвентаризация и оценка их стоимости на территории МО Кисельнинское СП"</t>
  </si>
  <si>
    <t>Основное мероприятие "Техническая инвентаризация, учет и проведение кадастровых работ земельных участков в МО Кисельнинское СП"</t>
  </si>
  <si>
    <t>Техническая инвентаризация, учет и проведение кадастровых работ земельных участков в МО Кисельнинское СП</t>
  </si>
  <si>
    <t>Основное мероприятие "Обследование технического состояния зданий и сооружений в МО Кисельнинское СП "</t>
  </si>
  <si>
    <t xml:space="preserve">Обследование технического состояния зданий и сооружений в МО Кисельнинское СП </t>
  </si>
  <si>
    <r>
      <t>Подпрограмма "Предупреждение чрезвычайных ситуаций,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"Обеспечение мер безопасности на территории МО Кисельнинское СП "</t>
    </r>
  </si>
  <si>
    <t>Основное мероприятие "Ремонт дорог к объектам имеющих приоритетный социально-заначимый характер"</t>
  </si>
  <si>
    <t>Ремонт дорог к объектам имеющих приоритетный социально-заначимый характер</t>
  </si>
  <si>
    <t>Подпрограмма « Ремонт дорог и дворовых территорий МО Кисельнинское СП</t>
  </si>
  <si>
    <t>14 2 02 00140</t>
  </si>
  <si>
    <t>14 2 02 00130</t>
  </si>
  <si>
    <r>
      <t>Основное мероприятие "Развитие, капитальный ремонт и ремонт объектов теплоснабжения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на территории МО Кисельнинское СП"</t>
    </r>
  </si>
  <si>
    <t>15 1 00 00160</t>
  </si>
  <si>
    <t>19 3 01 00290</t>
  </si>
  <si>
    <t>16 0 01 00220</t>
  </si>
  <si>
    <t>Подпрограмма «Энергетика МО Кисельнинское СП"</t>
  </si>
  <si>
    <t>Муниципальная программа «Обеспечение устойчивого функционирования и развития коммунальной и инженерной инфраструктуры и повышение энергоэффективности на территории МО Кисельнинское СП"</t>
  </si>
  <si>
    <t xml:space="preserve">Подпрограмма «Газификация МО Кисельнинское СП" </t>
  </si>
  <si>
    <t>РАСПРЕДЕЛЕНИЕ
бюджетных ассигнований по целевым статьям
( муниципальным программам и непрограммным направлениям деятельности),
группам и подгруппам видов расходов классификации расходов бюджетов,
а также по разделам и подразделам классификации расходов бюджетов на 2020 год и плановый                                                                              период 2021-2022 гг.</t>
  </si>
  <si>
    <r>
      <t xml:space="preserve">Проведение капитального ремонта многоквартирных домов на территории </t>
    </r>
    <r>
      <rPr>
        <sz val="12"/>
        <color theme="1"/>
        <rFont val="Times New Roman"/>
        <family val="1"/>
        <charset val="204"/>
      </rPr>
      <t>МО Кисельнинское СП Волховского муниципального района Ленинградской области»</t>
    </r>
  </si>
  <si>
    <t>Подпрограмма "Содержание, капитальный ремонт и ремонт многоквартирных домов МО «Кисельнинское сельское поселение» Волховского муниципального района Ленинградской области"</t>
  </si>
  <si>
    <t>15 3 01 00200</t>
  </si>
  <si>
    <t>Основное мероприятие "обследование технического состояния зданий и сооружений в МО Кисельнинское СП" в рамках подпрограммы "Обследование технического состояния зданий и сооружений в МО Кисельнинское СП"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стоимости"</t>
  </si>
  <si>
    <t>обследование технического состояния зданий и сооружений в МО Кисельнинское СП" в рамках подпрограммы "Обследование технического состояния зданий и сооружений в МО Кисельнинское СП"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стоимости"</t>
  </si>
  <si>
    <t>Размещение информации о социально-экономическом развитии района, деятель-ности администрации МО Кисельнинское СП Волховского района"</t>
  </si>
  <si>
    <t>осуществление органами местного самоуправления экспертных работ (исследование и анализ) дорожного покрытия территории поселения</t>
  </si>
  <si>
    <t>Развитие сети автомобильных дорог внутри сельских населенных пунктов</t>
  </si>
  <si>
    <t>Обследование технического состояния и инвентаризации земельных участков в МО Кисельнинское СП" в рамках подпрограммы "Обследование технического состояния зданий и сооружений в МО Кисельнинское СП"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</t>
  </si>
  <si>
    <t>Основное мероприятие Проведение капитального ремонта муниципальных квартир в многоквартирных домах на территории  МО Кисельнинское СП Волховского муниципального района Ленинградской области»</t>
  </si>
  <si>
    <t>Содержание мест захоронения</t>
  </si>
  <si>
    <t>Содействие участию
населения в осуществлении местного самоуправления в иных формах на территории административного центра деревни Кисельня муниципального образования «Кисельнинское сельское поселение» Волховского муниципального района Ленинградской области»</t>
  </si>
  <si>
    <t>Экспертные работы (исследование и анализ) дорожного покрытия территории поселения</t>
  </si>
  <si>
    <r>
      <t xml:space="preserve"> Проведение капитального ремонта многоквартирных домов на территории </t>
    </r>
    <r>
      <rPr>
        <sz val="12"/>
        <color theme="1"/>
        <rFont val="Times New Roman"/>
        <family val="1"/>
        <charset val="204"/>
      </rPr>
      <t>МО Кисельнинское СП Волховского муниципального района Ленинградской области»</t>
    </r>
  </si>
  <si>
    <t>Общественное развитие территорий населенного пункта д.Кисельня муниципального образования Кисельнинское сельское поселение Волховского муниципального района Ленинградской области, являющегося административным центром поселения</t>
  </si>
  <si>
    <t>поменять</t>
  </si>
  <si>
    <t>2 02 29999 10 0000 150</t>
  </si>
  <si>
    <t>2 02 20216 10 0000 150</t>
  </si>
  <si>
    <t>Субсидии на ремонт автомобильных дорог общего пользования местного значения</t>
  </si>
  <si>
    <t>Субсидии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</si>
  <si>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</si>
  <si>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</si>
  <si>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Субсидии на обеспечение стимулирующих выплат работникам муниципальных учреждений культуры Ленинградской области</t>
  </si>
  <si>
    <t>На поддержку развития общественной инфраструктуры муниципального значения</t>
  </si>
  <si>
    <t>Субсидии на приобретение автономных источников энергоснабжения (дизель генераторов) для резервного энергоснабжения объектов жизнеобеспечения населенных пунктов</t>
  </si>
  <si>
    <t>Муниципальная программа «О содействии участию
населения в осуществлении местного самоуправления в иных формах на территории административного центра деревни Кисельня муниципального образования «Кисельнинское сельское поселение» Волховского муниципального района Ленинградской области, на 2020-2022 годы» №3-ОЗ</t>
  </si>
  <si>
    <t>610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</si>
  <si>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</si>
  <si>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68 9 01 00602</t>
  </si>
  <si>
    <t>830</t>
  </si>
  <si>
    <t>Сумма взыскания по решению суда (коровник)</t>
  </si>
  <si>
    <t>Сумма взыскания по решению суда (СиЭнергия)</t>
  </si>
  <si>
    <t>23 1 01 S4770</t>
  </si>
  <si>
    <t>15 1 01 S4270</t>
  </si>
  <si>
    <t>Подпрограмма « Капитальный ремонт и ремонт дорог, дворовых территорий МО Кисельнинское СП</t>
  </si>
  <si>
    <t>Приобретение автономных источников энергоснабженгия (дизель-генераторы)</t>
  </si>
  <si>
    <t>68 9 01 00601</t>
  </si>
  <si>
    <t>Сумма взыскания по решению суда СиЭнергия)</t>
  </si>
  <si>
    <t>Взносы на капитальный ремонт общего имущества многоквартирных домов "НО "Фонд капитального ремонта многоквартирных домов Ленинградской области"в рамках непрограммных расходов МО Кисельнинское СП</t>
  </si>
  <si>
    <t>Организация антикоррупционного образования и пропаганды, формирование нетерпимого отношения к коррупции</t>
  </si>
  <si>
    <t>2 02 16001 10 0000 150</t>
  </si>
  <si>
    <t>Основное мероприятие «Поддержка развития общественной инфраструктуры муниципального значения МО Кисель-нинское СП»</t>
  </si>
  <si>
    <t>Подпрограмма   «Поддержка развития общественной инфраструктуры муниципального значения МО Кисель-нинское СП»</t>
  </si>
  <si>
    <t>Поддержка развития общественной инфраструктуры муниципального значения МО Кисель-нинское СП</t>
  </si>
  <si>
    <t>20 4 01 S4840</t>
  </si>
  <si>
    <t>20 4 00 00000</t>
  </si>
  <si>
    <t>20 4 01 00000</t>
  </si>
  <si>
    <t>1110100603</t>
  </si>
  <si>
    <t>обследование технического состояния зданий и сооружений в МО Кисельнинское СП" в рамках подпрограммы "Обследование технического состояния зданий и сооружений в МО Кисельнинское СП"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стоимости" (дороги)</t>
  </si>
  <si>
    <t>11 1 01 00603</t>
  </si>
  <si>
    <t>Разработка проектно-сметной документации на капитальный ремонт здания МБУК "Кисельнинский ДК"</t>
  </si>
  <si>
    <t>Основное мероприятие «Разработка проектно-сметной документации на капитальный ремонт здания МБУК "Кисельнинский ДК»</t>
  </si>
  <si>
    <t xml:space="preserve"> Реализация проектов местных инициатив граждан.</t>
  </si>
  <si>
    <t>Дотации бюджетам сельских поселений на выравнивание бюджетной обеспеченности из бюджетов муниципальных районов( РФФП)</t>
  </si>
  <si>
    <t>Дотации бюджетам сельских поселений на выравнивание бюджетной обеспеченности из бюджетов муниципальных районов( ОФФП)</t>
  </si>
  <si>
    <t>2 02 49999 10 0000 150</t>
  </si>
  <si>
    <t>На подготовку и выполнение тушения лесных и торфяных пожаров</t>
  </si>
  <si>
    <t>Предупреждение и ликвидация чрезвычайных ситуаций природного и техногенного характера"(на подготовку и выполнение тушения лесных и торфяных пожаров)</t>
  </si>
  <si>
    <t>13 1 01 60110</t>
  </si>
  <si>
    <t>300</t>
  </si>
  <si>
    <t>к РСД от 27.04.20 г. №39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</si>
</sst>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"/>
    <numFmt numFmtId="166" formatCode="?"/>
    <numFmt numFmtId="167" formatCode="#,##0.00&quot;р.&quot;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6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sz val="10"/>
      <color indexed="8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color indexed="8"/>
      <name val="Arial Cyr"/>
      <family val="2"/>
      <charset val="204"/>
    </font>
    <font>
      <sz val="11"/>
      <color indexed="8"/>
      <name val="Arial Cyr"/>
      <family val="2"/>
      <charset val="204"/>
    </font>
    <font>
      <sz val="12"/>
      <name val="Arial Cyr"/>
      <family val="2"/>
      <charset val="204"/>
    </font>
    <font>
      <sz val="12"/>
      <color indexed="8"/>
      <name val="Arial Cyr"/>
      <family val="2"/>
      <charset val="204"/>
    </font>
    <font>
      <b/>
      <sz val="11"/>
      <name val="Arial Cyr"/>
      <charset val="204"/>
    </font>
    <font>
      <b/>
      <sz val="11"/>
      <color indexed="8"/>
      <name val="Arial Cyr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family val="2"/>
      <charset val="204"/>
    </font>
    <font>
      <b/>
      <i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Arial Cyr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sz val="10"/>
      <color indexed="8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Arial Cyr"/>
      <family val="2"/>
      <charset val="204"/>
    </font>
    <font>
      <b/>
      <sz val="12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Arial Cyr"/>
      <charset val="204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indexed="8"/>
      <name val="Arial Cyr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6"/>
      <color indexed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1" fillId="0" borderId="0"/>
    <xf numFmtId="0" fontId="25" fillId="0" borderId="0"/>
  </cellStyleXfs>
  <cellXfs count="473">
    <xf numFmtId="0" fontId="0" fillId="0" borderId="0" xfId="0"/>
    <xf numFmtId="0" fontId="0" fillId="0" borderId="0" xfId="0" applyFill="1"/>
    <xf numFmtId="49" fontId="20" fillId="0" borderId="12" xfId="1" applyNumberFormat="1" applyFont="1" applyFill="1" applyBorder="1" applyAlignment="1">
      <alignment horizontal="center" vertical="top" wrapText="1"/>
    </xf>
    <xf numFmtId="49" fontId="20" fillId="0" borderId="12" xfId="0" applyNumberFormat="1" applyFont="1" applyFill="1" applyBorder="1" applyAlignment="1">
      <alignment horizontal="center" vertical="top"/>
    </xf>
    <xf numFmtId="0" fontId="0" fillId="0" borderId="12" xfId="0" applyFont="1" applyFill="1" applyBorder="1" applyAlignment="1">
      <alignment vertical="top" wrapText="1"/>
    </xf>
    <xf numFmtId="0" fontId="0" fillId="0" borderId="0" xfId="0" applyBorder="1"/>
    <xf numFmtId="0" fontId="9" fillId="0" borderId="12" xfId="0" applyFont="1" applyFill="1" applyBorder="1" applyAlignment="1">
      <alignment horizontal="left" vertical="center" wrapText="1"/>
    </xf>
    <xf numFmtId="0" fontId="30" fillId="0" borderId="33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164" fontId="0" fillId="0" borderId="0" xfId="0" applyNumberForma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left" vertical="center" wrapText="1"/>
    </xf>
    <xf numFmtId="0" fontId="25" fillId="0" borderId="24" xfId="0" applyFont="1" applyFill="1" applyBorder="1" applyAlignment="1">
      <alignment horizontal="left" vertical="center" wrapText="1"/>
    </xf>
    <xf numFmtId="0" fontId="31" fillId="0" borderId="24" xfId="0" applyFont="1" applyFill="1" applyBorder="1" applyAlignment="1">
      <alignment horizontal="left" vertical="center" wrapText="1"/>
    </xf>
    <xf numFmtId="0" fontId="25" fillId="0" borderId="25" xfId="0" applyFont="1" applyFill="1" applyBorder="1" applyAlignment="1">
      <alignment horizontal="left" vertical="center" wrapText="1"/>
    </xf>
    <xf numFmtId="164" fontId="9" fillId="0" borderId="8" xfId="0" applyNumberFormat="1" applyFon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8" fillId="0" borderId="8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0" fillId="0" borderId="0" xfId="0" applyFont="1" applyBorder="1"/>
    <xf numFmtId="0" fontId="30" fillId="0" borderId="0" xfId="0" applyFont="1"/>
    <xf numFmtId="0" fontId="34" fillId="0" borderId="0" xfId="0" applyFont="1" applyBorder="1"/>
    <xf numFmtId="0" fontId="34" fillId="0" borderId="0" xfId="0" applyFont="1"/>
    <xf numFmtId="0" fontId="35" fillId="0" borderId="35" xfId="1" applyFont="1" applyBorder="1" applyAlignment="1">
      <alignment vertical="center"/>
    </xf>
    <xf numFmtId="0" fontId="23" fillId="0" borderId="0" xfId="0" applyFont="1" applyBorder="1"/>
    <xf numFmtId="0" fontId="23" fillId="0" borderId="0" xfId="0" applyFont="1"/>
    <xf numFmtId="0" fontId="33" fillId="0" borderId="36" xfId="0" applyFont="1" applyBorder="1"/>
    <xf numFmtId="0" fontId="33" fillId="0" borderId="0" xfId="0" applyFont="1" applyBorder="1"/>
    <xf numFmtId="0" fontId="33" fillId="0" borderId="0" xfId="0" applyFont="1"/>
    <xf numFmtId="0" fontId="30" fillId="0" borderId="37" xfId="0" applyFont="1" applyBorder="1"/>
    <xf numFmtId="0" fontId="3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7" fillId="0" borderId="0" xfId="0" applyFont="1" applyBorder="1"/>
    <xf numFmtId="0" fontId="3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8" fillId="0" borderId="0" xfId="0" applyFont="1" applyBorder="1"/>
    <xf numFmtId="0" fontId="38" fillId="0" borderId="0" xfId="0" applyFont="1" applyBorder="1" applyAlignment="1">
      <alignment horizontal="center"/>
    </xf>
    <xf numFmtId="0" fontId="9" fillId="0" borderId="0" xfId="0" applyFont="1" applyBorder="1"/>
    <xf numFmtId="0" fontId="5" fillId="0" borderId="0" xfId="0" applyFont="1" applyFill="1" applyBorder="1"/>
    <xf numFmtId="0" fontId="21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/>
    <xf numFmtId="0" fontId="30" fillId="2" borderId="0" xfId="0" applyFont="1" applyFill="1" applyBorder="1" applyAlignment="1">
      <alignment horizontal="center"/>
    </xf>
    <xf numFmtId="0" fontId="5" fillId="0" borderId="0" xfId="0" applyFont="1" applyBorder="1"/>
    <xf numFmtId="0" fontId="5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6" fillId="0" borderId="0" xfId="0" applyFont="1" applyBorder="1"/>
    <xf numFmtId="0" fontId="37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30" fillId="0" borderId="0" xfId="0" applyFont="1" applyFill="1" applyBorder="1"/>
    <xf numFmtId="0" fontId="3" fillId="0" borderId="0" xfId="0" applyFont="1" applyBorder="1"/>
    <xf numFmtId="2" fontId="3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0" fillId="2" borderId="0" xfId="0" applyFill="1" applyBorder="1"/>
    <xf numFmtId="0" fontId="31" fillId="0" borderId="8" xfId="0" applyFont="1" applyFill="1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 wrapText="1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33" fillId="0" borderId="44" xfId="0" applyFont="1" applyBorder="1" applyAlignment="1">
      <alignment horizontal="left"/>
    </xf>
    <xf numFmtId="0" fontId="35" fillId="0" borderId="45" xfId="1" applyFont="1" applyBorder="1" applyAlignment="1">
      <alignment vertical="center" wrapText="1"/>
    </xf>
    <xf numFmtId="0" fontId="36" fillId="0" borderId="46" xfId="0" applyFont="1" applyBorder="1"/>
    <xf numFmtId="0" fontId="33" fillId="0" borderId="8" xfId="0" applyFont="1" applyBorder="1" applyAlignment="1">
      <alignment horizontal="center"/>
    </xf>
    <xf numFmtId="0" fontId="34" fillId="0" borderId="8" xfId="0" applyFont="1" applyBorder="1" applyAlignment="1">
      <alignment horizontal="center"/>
    </xf>
    <xf numFmtId="165" fontId="35" fillId="0" borderId="8" xfId="0" applyNumberFormat="1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165" fontId="36" fillId="0" borderId="8" xfId="0" applyNumberFormat="1" applyFont="1" applyBorder="1" applyAlignment="1">
      <alignment horizontal="center"/>
    </xf>
    <xf numFmtId="164" fontId="3" fillId="0" borderId="59" xfId="0" applyNumberFormat="1" applyFont="1" applyFill="1" applyBorder="1" applyAlignment="1">
      <alignment horizontal="center"/>
    </xf>
    <xf numFmtId="164" fontId="10" fillId="0" borderId="8" xfId="0" applyNumberFormat="1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center"/>
    </xf>
    <xf numFmtId="164" fontId="16" fillId="0" borderId="0" xfId="0" applyNumberFormat="1" applyFont="1" applyFill="1" applyAlignment="1">
      <alignment horizontal="left" vertical="top"/>
    </xf>
    <xf numFmtId="164" fontId="16" fillId="0" borderId="0" xfId="0" applyNumberFormat="1" applyFont="1" applyFill="1" applyAlignment="1">
      <alignment horizontal="center" vertical="top"/>
    </xf>
    <xf numFmtId="164" fontId="16" fillId="0" borderId="0" xfId="0" applyNumberFormat="1" applyFont="1" applyFill="1" applyAlignment="1">
      <alignment horizontal="right" vertical="top"/>
    </xf>
    <xf numFmtId="164" fontId="16" fillId="0" borderId="0" xfId="0" applyNumberFormat="1" applyFont="1" applyFill="1"/>
    <xf numFmtId="164" fontId="24" fillId="0" borderId="8" xfId="0" applyNumberFormat="1" applyFont="1" applyFill="1" applyBorder="1" applyAlignment="1">
      <alignment horizontal="center" vertical="top" wrapText="1"/>
    </xf>
    <xf numFmtId="164" fontId="16" fillId="0" borderId="8" xfId="0" applyNumberFormat="1" applyFont="1" applyFill="1" applyBorder="1" applyAlignment="1">
      <alignment horizontal="center"/>
    </xf>
    <xf numFmtId="164" fontId="19" fillId="0" borderId="12" xfId="0" applyNumberFormat="1" applyFont="1" applyFill="1" applyBorder="1" applyAlignment="1">
      <alignment horizontal="left" vertical="top" wrapText="1"/>
    </xf>
    <xf numFmtId="164" fontId="19" fillId="0" borderId="18" xfId="0" applyNumberFormat="1" applyFont="1" applyFill="1" applyBorder="1" applyAlignment="1">
      <alignment horizontal="center" vertical="top"/>
    </xf>
    <xf numFmtId="164" fontId="19" fillId="0" borderId="8" xfId="0" applyNumberFormat="1" applyFont="1" applyFill="1" applyBorder="1" applyAlignment="1">
      <alignment horizontal="center" vertical="top"/>
    </xf>
    <xf numFmtId="164" fontId="22" fillId="0" borderId="12" xfId="1" applyNumberFormat="1" applyFont="1" applyFill="1" applyBorder="1" applyAlignment="1">
      <alignment horizontal="justify" vertical="center" wrapText="1"/>
    </xf>
    <xf numFmtId="164" fontId="19" fillId="0" borderId="12" xfId="1" applyNumberFormat="1" applyFont="1" applyFill="1" applyBorder="1" applyAlignment="1">
      <alignment horizontal="center" vertical="top" wrapText="1"/>
    </xf>
    <xf numFmtId="164" fontId="19" fillId="0" borderId="8" xfId="1" applyNumberFormat="1" applyFont="1" applyFill="1" applyBorder="1" applyAlignment="1">
      <alignment horizontal="center" vertical="top"/>
    </xf>
    <xf numFmtId="164" fontId="20" fillId="0" borderId="8" xfId="1" applyNumberFormat="1" applyFont="1" applyFill="1" applyBorder="1" applyAlignment="1">
      <alignment horizontal="justify" vertical="center" wrapText="1"/>
    </xf>
    <xf numFmtId="164" fontId="20" fillId="0" borderId="8" xfId="1" applyNumberFormat="1" applyFont="1" applyFill="1" applyBorder="1" applyAlignment="1">
      <alignment horizontal="center" vertical="top" wrapText="1"/>
    </xf>
    <xf numFmtId="164" fontId="19" fillId="0" borderId="8" xfId="1" applyNumberFormat="1" applyFont="1" applyFill="1" applyBorder="1" applyAlignment="1">
      <alignment horizontal="center" vertical="top" wrapText="1"/>
    </xf>
    <xf numFmtId="164" fontId="20" fillId="0" borderId="8" xfId="1" applyNumberFormat="1" applyFont="1" applyFill="1" applyBorder="1" applyAlignment="1">
      <alignment horizontal="center" vertical="top"/>
    </xf>
    <xf numFmtId="164" fontId="16" fillId="0" borderId="8" xfId="0" applyNumberFormat="1" applyFont="1" applyFill="1" applyBorder="1" applyAlignment="1">
      <alignment horizontal="left" wrapText="1"/>
    </xf>
    <xf numFmtId="164" fontId="20" fillId="0" borderId="12" xfId="1" applyNumberFormat="1" applyFont="1" applyFill="1" applyBorder="1" applyAlignment="1">
      <alignment horizontal="justify" vertical="center" wrapText="1"/>
    </xf>
    <xf numFmtId="164" fontId="20" fillId="0" borderId="12" xfId="1" applyNumberFormat="1" applyFont="1" applyFill="1" applyBorder="1" applyAlignment="1">
      <alignment horizontal="center" vertical="top" wrapText="1"/>
    </xf>
    <xf numFmtId="164" fontId="16" fillId="0" borderId="12" xfId="0" applyNumberFormat="1" applyFont="1" applyFill="1" applyBorder="1" applyAlignment="1">
      <alignment horizontal="left" wrapText="1"/>
    </xf>
    <xf numFmtId="164" fontId="20" fillId="0" borderId="12" xfId="0" applyNumberFormat="1" applyFont="1" applyFill="1" applyBorder="1" applyAlignment="1">
      <alignment horizontal="center" vertical="top" wrapText="1"/>
    </xf>
    <xf numFmtId="164" fontId="20" fillId="0" borderId="12" xfId="0" applyNumberFormat="1" applyFont="1" applyFill="1" applyBorder="1" applyAlignment="1">
      <alignment horizontal="left" vertical="top" wrapText="1"/>
    </xf>
    <xf numFmtId="164" fontId="20" fillId="0" borderId="15" xfId="0" applyNumberFormat="1" applyFont="1" applyFill="1" applyBorder="1" applyAlignment="1">
      <alignment horizontal="center" vertical="top" wrapText="1"/>
    </xf>
    <xf numFmtId="164" fontId="20" fillId="0" borderId="8" xfId="0" applyNumberFormat="1" applyFont="1" applyFill="1" applyBorder="1" applyAlignment="1">
      <alignment horizontal="center" vertical="top"/>
    </xf>
    <xf numFmtId="164" fontId="20" fillId="0" borderId="14" xfId="1" applyNumberFormat="1" applyFont="1" applyFill="1" applyBorder="1" applyAlignment="1">
      <alignment horizontal="center" vertical="top" wrapText="1"/>
    </xf>
    <xf numFmtId="164" fontId="19" fillId="0" borderId="8" xfId="1" applyNumberFormat="1" applyFont="1" applyFill="1" applyBorder="1" applyAlignment="1">
      <alignment horizontal="justify" vertical="center" wrapText="1"/>
    </xf>
    <xf numFmtId="164" fontId="19" fillId="0" borderId="14" xfId="1" applyNumberFormat="1" applyFont="1" applyFill="1" applyBorder="1" applyAlignment="1">
      <alignment horizontal="center" vertical="top" wrapText="1"/>
    </xf>
    <xf numFmtId="164" fontId="16" fillId="0" borderId="8" xfId="0" applyNumberFormat="1" applyFont="1" applyFill="1" applyBorder="1"/>
    <xf numFmtId="164" fontId="20" fillId="0" borderId="8" xfId="0" applyNumberFormat="1" applyFont="1" applyFill="1" applyBorder="1" applyAlignment="1">
      <alignment horizontal="left" vertical="top" wrapText="1"/>
    </xf>
    <xf numFmtId="164" fontId="16" fillId="0" borderId="12" xfId="0" applyNumberFormat="1" applyFont="1" applyFill="1" applyBorder="1" applyAlignment="1">
      <alignment horizontal="center" vertical="top"/>
    </xf>
    <xf numFmtId="164" fontId="16" fillId="0" borderId="8" xfId="0" applyNumberFormat="1" applyFont="1" applyFill="1" applyBorder="1" applyAlignment="1">
      <alignment horizontal="center" vertical="top"/>
    </xf>
    <xf numFmtId="164" fontId="24" fillId="0" borderId="12" xfId="0" applyNumberFormat="1" applyFont="1" applyFill="1" applyBorder="1" applyAlignment="1">
      <alignment horizontal="left" wrapText="1"/>
    </xf>
    <xf numFmtId="164" fontId="16" fillId="0" borderId="0" xfId="0" applyNumberFormat="1" applyFont="1" applyFill="1" applyAlignment="1">
      <alignment wrapText="1"/>
    </xf>
    <xf numFmtId="164" fontId="16" fillId="0" borderId="15" xfId="0" applyNumberFormat="1" applyFont="1" applyFill="1" applyBorder="1" applyAlignment="1">
      <alignment horizontal="left" wrapText="1"/>
    </xf>
    <xf numFmtId="164" fontId="20" fillId="0" borderId="15" xfId="1" applyNumberFormat="1" applyFont="1" applyFill="1" applyBorder="1" applyAlignment="1">
      <alignment horizontal="center" vertical="top" wrapText="1"/>
    </xf>
    <xf numFmtId="164" fontId="24" fillId="0" borderId="8" xfId="0" applyNumberFormat="1" applyFont="1" applyFill="1" applyBorder="1" applyAlignment="1">
      <alignment horizontal="left" wrapText="1"/>
    </xf>
    <xf numFmtId="164" fontId="24" fillId="0" borderId="0" xfId="0" applyNumberFormat="1" applyFont="1" applyFill="1" applyAlignment="1">
      <alignment wrapText="1"/>
    </xf>
    <xf numFmtId="164" fontId="19" fillId="0" borderId="15" xfId="1" applyNumberFormat="1" applyFont="1" applyFill="1" applyBorder="1" applyAlignment="1">
      <alignment horizontal="center" vertical="top" wrapText="1"/>
    </xf>
    <xf numFmtId="164" fontId="24" fillId="0" borderId="8" xfId="0" applyNumberFormat="1" applyFont="1" applyFill="1" applyBorder="1" applyAlignment="1">
      <alignment wrapText="1"/>
    </xf>
    <xf numFmtId="164" fontId="16" fillId="0" borderId="16" xfId="0" applyNumberFormat="1" applyFont="1" applyFill="1" applyBorder="1" applyAlignment="1">
      <alignment wrapText="1"/>
    </xf>
    <xf numFmtId="164" fontId="16" fillId="0" borderId="16" xfId="0" applyNumberFormat="1" applyFont="1" applyFill="1" applyBorder="1" applyAlignment="1">
      <alignment horizontal="left" wrapText="1"/>
    </xf>
    <xf numFmtId="164" fontId="20" fillId="0" borderId="17" xfId="1" applyNumberFormat="1" applyFont="1" applyFill="1" applyBorder="1" applyAlignment="1">
      <alignment horizontal="center" vertical="top" wrapText="1"/>
    </xf>
    <xf numFmtId="164" fontId="24" fillId="0" borderId="16" xfId="0" applyNumberFormat="1" applyFont="1" applyFill="1" applyBorder="1" applyAlignment="1">
      <alignment horizontal="left" wrapText="1"/>
    </xf>
    <xf numFmtId="164" fontId="20" fillId="0" borderId="8" xfId="0" applyNumberFormat="1" applyFont="1" applyFill="1" applyBorder="1" applyAlignment="1">
      <alignment horizontal="center" vertical="top" wrapText="1"/>
    </xf>
    <xf numFmtId="164" fontId="20" fillId="0" borderId="16" xfId="0" applyNumberFormat="1" applyFont="1" applyFill="1" applyBorder="1" applyAlignment="1">
      <alignment horizontal="center" vertical="top" wrapText="1"/>
    </xf>
    <xf numFmtId="164" fontId="16" fillId="0" borderId="8" xfId="0" applyNumberFormat="1" applyFont="1" applyFill="1" applyBorder="1" applyAlignment="1">
      <alignment wrapText="1"/>
    </xf>
    <xf numFmtId="164" fontId="20" fillId="0" borderId="20" xfId="1" applyNumberFormat="1" applyFont="1" applyFill="1" applyBorder="1" applyAlignment="1">
      <alignment horizontal="center" vertical="top" wrapText="1"/>
    </xf>
    <xf numFmtId="164" fontId="20" fillId="0" borderId="21" xfId="1" applyNumberFormat="1" applyFont="1" applyFill="1" applyBorder="1" applyAlignment="1">
      <alignment horizontal="center" vertical="top" wrapText="1"/>
    </xf>
    <xf numFmtId="164" fontId="20" fillId="0" borderId="13" xfId="1" applyNumberFormat="1" applyFont="1" applyFill="1" applyBorder="1" applyAlignment="1">
      <alignment horizontal="center" vertical="top" wrapText="1"/>
    </xf>
    <xf numFmtId="164" fontId="20" fillId="0" borderId="13" xfId="0" applyNumberFormat="1" applyFont="1" applyFill="1" applyBorder="1" applyAlignment="1">
      <alignment horizontal="center" vertical="top" wrapText="1"/>
    </xf>
    <xf numFmtId="164" fontId="20" fillId="0" borderId="20" xfId="0" applyNumberFormat="1" applyFont="1" applyFill="1" applyBorder="1" applyAlignment="1">
      <alignment horizontal="center" vertical="top" wrapText="1"/>
    </xf>
    <xf numFmtId="164" fontId="20" fillId="0" borderId="13" xfId="0" applyNumberFormat="1" applyFont="1" applyFill="1" applyBorder="1" applyAlignment="1">
      <alignment horizontal="left" vertical="top" wrapText="1"/>
    </xf>
    <xf numFmtId="164" fontId="16" fillId="0" borderId="13" xfId="0" applyNumberFormat="1" applyFont="1" applyFill="1" applyBorder="1" applyAlignment="1">
      <alignment horizontal="center" vertical="top"/>
    </xf>
    <xf numFmtId="164" fontId="22" fillId="0" borderId="12" xfId="0" applyNumberFormat="1" applyFont="1" applyFill="1" applyBorder="1" applyAlignment="1">
      <alignment horizontal="left" vertical="top" wrapText="1"/>
    </xf>
    <xf numFmtId="164" fontId="19" fillId="0" borderId="15" xfId="0" applyNumberFormat="1" applyFont="1" applyFill="1" applyBorder="1" applyAlignment="1">
      <alignment horizontal="center" vertical="top" wrapText="1"/>
    </xf>
    <xf numFmtId="164" fontId="20" fillId="0" borderId="21" xfId="0" applyNumberFormat="1" applyFont="1" applyFill="1" applyBorder="1" applyAlignment="1">
      <alignment horizontal="center" vertical="top" wrapText="1"/>
    </xf>
    <xf numFmtId="164" fontId="20" fillId="0" borderId="14" xfId="0" applyNumberFormat="1" applyFont="1" applyFill="1" applyBorder="1" applyAlignment="1">
      <alignment horizontal="center" vertical="top" wrapText="1"/>
    </xf>
    <xf numFmtId="164" fontId="20" fillId="0" borderId="12" xfId="0" applyNumberFormat="1" applyFont="1" applyFill="1" applyBorder="1" applyAlignment="1">
      <alignment horizontal="left" vertical="center" wrapText="1"/>
    </xf>
    <xf numFmtId="164" fontId="20" fillId="0" borderId="17" xfId="0" applyNumberFormat="1" applyFont="1" applyFill="1" applyBorder="1" applyAlignment="1">
      <alignment horizontal="center" vertical="top" wrapText="1"/>
    </xf>
    <xf numFmtId="164" fontId="19" fillId="0" borderId="18" xfId="0" applyNumberFormat="1" applyFont="1" applyFill="1" applyBorder="1" applyAlignment="1">
      <alignment horizontal="left" vertical="top" wrapText="1"/>
    </xf>
    <xf numFmtId="164" fontId="19" fillId="0" borderId="14" xfId="0" applyNumberFormat="1" applyFont="1" applyFill="1" applyBorder="1" applyAlignment="1">
      <alignment horizontal="center" vertical="top" wrapText="1"/>
    </xf>
    <xf numFmtId="164" fontId="19" fillId="0" borderId="13" xfId="1" applyNumberFormat="1" applyFont="1" applyFill="1" applyBorder="1" applyAlignment="1">
      <alignment horizontal="center" vertical="top" wrapText="1"/>
    </xf>
    <xf numFmtId="164" fontId="19" fillId="0" borderId="21" xfId="0" applyNumberFormat="1" applyFont="1" applyFill="1" applyBorder="1" applyAlignment="1">
      <alignment horizontal="center" vertical="top" wrapText="1"/>
    </xf>
    <xf numFmtId="164" fontId="19" fillId="0" borderId="15" xfId="0" applyNumberFormat="1" applyFont="1" applyFill="1" applyBorder="1" applyAlignment="1">
      <alignment horizontal="left" vertical="top" wrapText="1"/>
    </xf>
    <xf numFmtId="164" fontId="16" fillId="0" borderId="13" xfId="0" applyNumberFormat="1" applyFont="1" applyFill="1" applyBorder="1" applyAlignment="1">
      <alignment horizontal="left" wrapText="1"/>
    </xf>
    <xf numFmtId="164" fontId="16" fillId="0" borderId="22" xfId="0" applyNumberFormat="1" applyFont="1" applyFill="1" applyBorder="1" applyAlignment="1">
      <alignment horizontal="left" wrapText="1"/>
    </xf>
    <xf numFmtId="164" fontId="16" fillId="0" borderId="19" xfId="0" applyNumberFormat="1" applyFont="1" applyFill="1" applyBorder="1" applyAlignment="1">
      <alignment horizontal="left" wrapText="1"/>
    </xf>
    <xf numFmtId="164" fontId="20" fillId="0" borderId="23" xfId="1" applyNumberFormat="1" applyFont="1" applyFill="1" applyBorder="1" applyAlignment="1">
      <alignment horizontal="center" vertical="top" wrapText="1"/>
    </xf>
    <xf numFmtId="164" fontId="20" fillId="0" borderId="22" xfId="1" applyNumberFormat="1" applyFont="1" applyFill="1" applyBorder="1" applyAlignment="1">
      <alignment horizontal="center" vertical="top" wrapText="1"/>
    </xf>
    <xf numFmtId="164" fontId="20" fillId="0" borderId="22" xfId="0" applyNumberFormat="1" applyFont="1" applyFill="1" applyBorder="1" applyAlignment="1">
      <alignment horizontal="center" vertical="top" wrapText="1"/>
    </xf>
    <xf numFmtId="164" fontId="24" fillId="0" borderId="24" xfId="0" applyNumberFormat="1" applyFont="1" applyFill="1" applyBorder="1" applyAlignment="1">
      <alignment wrapText="1"/>
    </xf>
    <xf numFmtId="164" fontId="16" fillId="0" borderId="25" xfId="0" applyNumberFormat="1" applyFont="1" applyFill="1" applyBorder="1" applyAlignment="1">
      <alignment horizontal="left" wrapText="1"/>
    </xf>
    <xf numFmtId="164" fontId="16" fillId="0" borderId="24" xfId="0" applyNumberFormat="1" applyFont="1" applyFill="1" applyBorder="1" applyAlignment="1">
      <alignment horizontal="left" wrapText="1"/>
    </xf>
    <xf numFmtId="164" fontId="16" fillId="0" borderId="8" xfId="0" applyNumberFormat="1" applyFont="1" applyFill="1" applyBorder="1" applyAlignment="1">
      <alignment horizontal="left" vertical="center" wrapText="1"/>
    </xf>
    <xf numFmtId="164" fontId="19" fillId="0" borderId="26" xfId="0" applyNumberFormat="1" applyFont="1" applyFill="1" applyBorder="1" applyAlignment="1">
      <alignment horizontal="left" vertical="top" wrapText="1"/>
    </xf>
    <xf numFmtId="164" fontId="19" fillId="0" borderId="16" xfId="1" applyNumberFormat="1" applyFont="1" applyFill="1" applyBorder="1" applyAlignment="1">
      <alignment horizontal="center" vertical="top" wrapText="1"/>
    </xf>
    <xf numFmtId="164" fontId="19" fillId="0" borderId="16" xfId="0" applyNumberFormat="1" applyFont="1" applyFill="1" applyBorder="1" applyAlignment="1">
      <alignment horizontal="center" vertical="top" wrapText="1"/>
    </xf>
    <xf numFmtId="164" fontId="19" fillId="0" borderId="17" xfId="0" applyNumberFormat="1" applyFont="1" applyFill="1" applyBorder="1" applyAlignment="1">
      <alignment horizontal="center" vertical="top" wrapText="1"/>
    </xf>
    <xf numFmtId="164" fontId="20" fillId="0" borderId="16" xfId="1" applyNumberFormat="1" applyFont="1" applyFill="1" applyBorder="1" applyAlignment="1">
      <alignment horizontal="center" vertical="top" wrapText="1"/>
    </xf>
    <xf numFmtId="164" fontId="20" fillId="0" borderId="23" xfId="0" applyNumberFormat="1" applyFont="1" applyFill="1" applyBorder="1" applyAlignment="1">
      <alignment horizontal="center" vertical="top" wrapText="1"/>
    </xf>
    <xf numFmtId="164" fontId="24" fillId="0" borderId="8" xfId="0" applyNumberFormat="1" applyFont="1" applyFill="1" applyBorder="1" applyAlignment="1">
      <alignment horizontal="center" vertical="top"/>
    </xf>
    <xf numFmtId="164" fontId="24" fillId="0" borderId="14" xfId="0" applyNumberFormat="1" applyFont="1" applyFill="1" applyBorder="1" applyAlignment="1">
      <alignment horizontal="center" vertical="top"/>
    </xf>
    <xf numFmtId="164" fontId="16" fillId="0" borderId="14" xfId="0" applyNumberFormat="1" applyFont="1" applyFill="1" applyBorder="1" applyAlignment="1">
      <alignment horizontal="center" vertical="top"/>
    </xf>
    <xf numFmtId="164" fontId="16" fillId="0" borderId="16" xfId="0" applyNumberFormat="1" applyFont="1" applyFill="1" applyBorder="1" applyAlignment="1">
      <alignment horizontal="center" vertical="top"/>
    </xf>
    <xf numFmtId="164" fontId="16" fillId="0" borderId="17" xfId="0" applyNumberFormat="1" applyFont="1" applyFill="1" applyBorder="1" applyAlignment="1">
      <alignment horizontal="center" vertical="top"/>
    </xf>
    <xf numFmtId="164" fontId="24" fillId="0" borderId="0" xfId="0" applyNumberFormat="1" applyFont="1" applyFill="1"/>
    <xf numFmtId="164" fontId="19" fillId="0" borderId="13" xfId="0" applyNumberFormat="1" applyFont="1" applyFill="1" applyBorder="1" applyAlignment="1">
      <alignment horizontal="center" vertical="top" wrapText="1"/>
    </xf>
    <xf numFmtId="164" fontId="24" fillId="0" borderId="12" xfId="0" applyNumberFormat="1" applyFont="1" applyFill="1" applyBorder="1" applyAlignment="1">
      <alignment horizontal="center" vertical="top" wrapText="1"/>
    </xf>
    <xf numFmtId="164" fontId="16" fillId="0" borderId="14" xfId="0" applyNumberFormat="1" applyFont="1" applyFill="1" applyBorder="1" applyAlignment="1">
      <alignment horizontal="center" vertical="top" wrapText="1"/>
    </xf>
    <xf numFmtId="164" fontId="22" fillId="0" borderId="13" xfId="0" applyNumberFormat="1" applyFont="1" applyFill="1" applyBorder="1" applyAlignment="1">
      <alignment horizontal="left" vertical="top" wrapText="1"/>
    </xf>
    <xf numFmtId="164" fontId="19" fillId="0" borderId="21" xfId="1" applyNumberFormat="1" applyFont="1" applyFill="1" applyBorder="1" applyAlignment="1">
      <alignment horizontal="center" vertical="top" wrapText="1"/>
    </xf>
    <xf numFmtId="164" fontId="19" fillId="0" borderId="8" xfId="0" applyNumberFormat="1" applyFont="1" applyFill="1" applyBorder="1" applyAlignment="1">
      <alignment horizontal="left" vertical="top" wrapText="1"/>
    </xf>
    <xf numFmtId="164" fontId="20" fillId="0" borderId="29" xfId="1" applyNumberFormat="1" applyFont="1" applyFill="1" applyBorder="1" applyAlignment="1">
      <alignment horizontal="center" vertical="top" wrapText="1"/>
    </xf>
    <xf numFmtId="164" fontId="20" fillId="0" borderId="27" xfId="1" applyNumberFormat="1" applyFont="1" applyFill="1" applyBorder="1" applyAlignment="1">
      <alignment horizontal="center" vertical="top" wrapText="1"/>
    </xf>
    <xf numFmtId="164" fontId="24" fillId="0" borderId="16" xfId="0" applyNumberFormat="1" applyFont="1" applyFill="1" applyBorder="1" applyAlignment="1">
      <alignment wrapText="1"/>
    </xf>
    <xf numFmtId="164" fontId="20" fillId="0" borderId="33" xfId="0" applyNumberFormat="1" applyFont="1" applyFill="1" applyBorder="1" applyAlignment="1">
      <alignment horizontal="left" vertical="top" wrapText="1"/>
    </xf>
    <xf numFmtId="164" fontId="16" fillId="0" borderId="24" xfId="0" applyNumberFormat="1" applyFont="1" applyFill="1" applyBorder="1" applyAlignment="1">
      <alignment wrapText="1"/>
    </xf>
    <xf numFmtId="164" fontId="24" fillId="0" borderId="12" xfId="0" applyNumberFormat="1" applyFont="1" applyFill="1" applyBorder="1" applyAlignment="1">
      <alignment horizontal="center" vertical="top"/>
    </xf>
    <xf numFmtId="164" fontId="16" fillId="0" borderId="15" xfId="0" applyNumberFormat="1" applyFont="1" applyFill="1" applyBorder="1" applyAlignment="1">
      <alignment horizontal="center" vertical="top"/>
    </xf>
    <xf numFmtId="164" fontId="19" fillId="0" borderId="20" xfId="0" applyNumberFormat="1" applyFont="1" applyFill="1" applyBorder="1" applyAlignment="1">
      <alignment horizontal="center" vertical="top" wrapText="1"/>
    </xf>
    <xf numFmtId="164" fontId="24" fillId="0" borderId="23" xfId="0" applyNumberFormat="1" applyFont="1" applyFill="1" applyBorder="1" applyAlignment="1">
      <alignment horizontal="center" vertical="top"/>
    </xf>
    <xf numFmtId="164" fontId="16" fillId="0" borderId="27" xfId="0" applyNumberFormat="1" applyFont="1" applyFill="1" applyBorder="1" applyAlignment="1">
      <alignment horizontal="center" vertical="top"/>
    </xf>
    <xf numFmtId="164" fontId="16" fillId="0" borderId="8" xfId="0" applyNumberFormat="1" applyFont="1" applyFill="1" applyBorder="1" applyAlignment="1">
      <alignment vertical="center" wrapText="1"/>
    </xf>
    <xf numFmtId="164" fontId="16" fillId="0" borderId="29" xfId="0" applyNumberFormat="1" applyFont="1" applyFill="1" applyBorder="1" applyAlignment="1">
      <alignment horizontal="center" vertical="top"/>
    </xf>
    <xf numFmtId="164" fontId="24" fillId="0" borderId="0" xfId="0" applyNumberFormat="1" applyFont="1" applyFill="1" applyAlignment="1">
      <alignment vertical="center" wrapText="1"/>
    </xf>
    <xf numFmtId="164" fontId="24" fillId="0" borderId="8" xfId="0" applyNumberFormat="1" applyFont="1" applyFill="1" applyBorder="1" applyAlignment="1">
      <alignment horizontal="left" vertical="center" wrapText="1"/>
    </xf>
    <xf numFmtId="164" fontId="16" fillId="0" borderId="16" xfId="0" applyNumberFormat="1" applyFont="1" applyFill="1" applyBorder="1" applyAlignment="1">
      <alignment horizontal="left" vertical="center" wrapText="1"/>
    </xf>
    <xf numFmtId="164" fontId="24" fillId="0" borderId="8" xfId="0" applyNumberFormat="1" applyFont="1" applyFill="1" applyBorder="1" applyAlignment="1">
      <alignment vertical="center" wrapText="1"/>
    </xf>
    <xf numFmtId="164" fontId="22" fillId="0" borderId="20" xfId="0" applyNumberFormat="1" applyFont="1" applyFill="1" applyBorder="1" applyAlignment="1">
      <alignment horizontal="left" vertical="top" wrapText="1"/>
    </xf>
    <xf numFmtId="164" fontId="24" fillId="0" borderId="20" xfId="0" applyNumberFormat="1" applyFont="1" applyFill="1" applyBorder="1" applyAlignment="1">
      <alignment horizontal="center" vertical="top"/>
    </xf>
    <xf numFmtId="164" fontId="19" fillId="0" borderId="13" xfId="0" applyNumberFormat="1" applyFont="1" applyFill="1" applyBorder="1" applyAlignment="1">
      <alignment horizontal="left" vertical="top" wrapText="1"/>
    </xf>
    <xf numFmtId="164" fontId="22" fillId="0" borderId="8" xfId="0" applyNumberFormat="1" applyFont="1" applyFill="1" applyBorder="1" applyAlignment="1">
      <alignment horizontal="left" vertical="top" wrapText="1"/>
    </xf>
    <xf numFmtId="164" fontId="19" fillId="0" borderId="22" xfId="0" applyNumberFormat="1" applyFont="1" applyFill="1" applyBorder="1" applyAlignment="1">
      <alignment horizontal="left" vertical="top" wrapText="1"/>
    </xf>
    <xf numFmtId="164" fontId="40" fillId="0" borderId="0" xfId="0" applyNumberFormat="1" applyFont="1" applyFill="1" applyAlignment="1">
      <alignment horizontal="left" vertical="center" wrapText="1"/>
    </xf>
    <xf numFmtId="164" fontId="19" fillId="0" borderId="18" xfId="1" applyNumberFormat="1" applyFont="1" applyFill="1" applyBorder="1" applyAlignment="1">
      <alignment horizontal="center" vertical="top" wrapText="1"/>
    </xf>
    <xf numFmtId="164" fontId="19" fillId="0" borderId="32" xfId="1" applyNumberFormat="1" applyFont="1" applyFill="1" applyBorder="1" applyAlignment="1">
      <alignment horizontal="center" vertical="top" wrapText="1"/>
    </xf>
    <xf numFmtId="164" fontId="16" fillId="0" borderId="0" xfId="0" applyNumberFormat="1" applyFont="1" applyFill="1" applyBorder="1" applyAlignment="1">
      <alignment horizontal="left" wrapText="1"/>
    </xf>
    <xf numFmtId="164" fontId="39" fillId="0" borderId="0" xfId="0" applyNumberFormat="1" applyFont="1" applyFill="1" applyAlignment="1">
      <alignment wrapText="1"/>
    </xf>
    <xf numFmtId="164" fontId="16" fillId="0" borderId="18" xfId="0" applyNumberFormat="1" applyFont="1" applyFill="1" applyBorder="1" applyAlignment="1">
      <alignment horizontal="left" wrapText="1"/>
    </xf>
    <xf numFmtId="164" fontId="24" fillId="0" borderId="22" xfId="0" applyNumberFormat="1" applyFont="1" applyFill="1" applyBorder="1" applyAlignment="1">
      <alignment horizontal="left" wrapText="1"/>
    </xf>
    <xf numFmtId="164" fontId="19" fillId="0" borderId="23" xfId="0" applyNumberFormat="1" applyFont="1" applyFill="1" applyBorder="1" applyAlignment="1">
      <alignment horizontal="center" vertical="top" wrapText="1"/>
    </xf>
    <xf numFmtId="164" fontId="16" fillId="0" borderId="8" xfId="0" applyNumberFormat="1" applyFont="1" applyFill="1" applyBorder="1" applyAlignment="1">
      <alignment horizontal="left" vertical="top"/>
    </xf>
    <xf numFmtId="164" fontId="24" fillId="0" borderId="8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45" fillId="0" borderId="42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/>
    </xf>
    <xf numFmtId="164" fontId="5" fillId="0" borderId="8" xfId="0" applyNumberFormat="1" applyFont="1" applyFill="1" applyBorder="1" applyAlignment="1">
      <alignment horizontal="center"/>
    </xf>
    <xf numFmtId="164" fontId="8" fillId="0" borderId="8" xfId="0" applyNumberFormat="1" applyFont="1" applyFill="1" applyBorder="1" applyAlignment="1">
      <alignment horizontal="center"/>
    </xf>
    <xf numFmtId="164" fontId="11" fillId="0" borderId="8" xfId="0" applyNumberFormat="1" applyFont="1" applyFill="1" applyBorder="1" applyAlignment="1">
      <alignment horizontal="center"/>
    </xf>
    <xf numFmtId="164" fontId="7" fillId="0" borderId="4" xfId="0" applyNumberFormat="1" applyFont="1" applyFill="1" applyBorder="1" applyAlignment="1">
      <alignment wrapText="1"/>
    </xf>
    <xf numFmtId="164" fontId="0" fillId="0" borderId="0" xfId="0" applyNumberFormat="1" applyFill="1"/>
    <xf numFmtId="164" fontId="13" fillId="0" borderId="8" xfId="0" applyNumberFormat="1" applyFont="1" applyFill="1" applyBorder="1" applyAlignment="1">
      <alignment horizontal="center"/>
    </xf>
    <xf numFmtId="164" fontId="7" fillId="0" borderId="24" xfId="0" applyNumberFormat="1" applyFont="1" applyFill="1" applyBorder="1" applyAlignment="1">
      <alignment horizontal="center"/>
    </xf>
    <xf numFmtId="164" fontId="15" fillId="0" borderId="8" xfId="0" applyNumberFormat="1" applyFont="1" applyFill="1" applyBorder="1" applyAlignment="1">
      <alignment horizontal="center"/>
    </xf>
    <xf numFmtId="164" fontId="44" fillId="0" borderId="27" xfId="0" applyNumberFormat="1" applyFont="1" applyFill="1" applyBorder="1" applyAlignment="1">
      <alignment horizontal="center"/>
    </xf>
    <xf numFmtId="164" fontId="46" fillId="0" borderId="8" xfId="0" applyNumberFormat="1" applyFont="1" applyFill="1" applyBorder="1" applyAlignment="1">
      <alignment horizontal="center"/>
    </xf>
    <xf numFmtId="49" fontId="16" fillId="0" borderId="8" xfId="0" applyNumberFormat="1" applyFont="1" applyFill="1" applyBorder="1" applyAlignment="1">
      <alignment horizontal="center"/>
    </xf>
    <xf numFmtId="49" fontId="42" fillId="0" borderId="20" xfId="0" applyNumberFormat="1" applyFont="1" applyFill="1" applyBorder="1" applyAlignment="1">
      <alignment horizontal="center" wrapText="1"/>
    </xf>
    <xf numFmtId="164" fontId="20" fillId="0" borderId="58" xfId="0" applyNumberFormat="1" applyFont="1" applyFill="1" applyBorder="1" applyAlignment="1">
      <alignment horizontal="center" vertical="top" wrapText="1"/>
    </xf>
    <xf numFmtId="49" fontId="16" fillId="0" borderId="8" xfId="0" applyNumberFormat="1" applyFont="1" applyFill="1" applyBorder="1" applyAlignment="1">
      <alignment horizontal="center" vertical="top"/>
    </xf>
    <xf numFmtId="49" fontId="16" fillId="0" borderId="17" xfId="0" applyNumberFormat="1" applyFont="1" applyFill="1" applyBorder="1" applyAlignment="1">
      <alignment horizontal="center" vertical="top"/>
    </xf>
    <xf numFmtId="164" fontId="20" fillId="0" borderId="18" xfId="1" applyNumberFormat="1" applyFont="1" applyFill="1" applyBorder="1" applyAlignment="1">
      <alignment horizontal="center" vertical="top" wrapText="1"/>
    </xf>
    <xf numFmtId="49" fontId="20" fillId="0" borderId="8" xfId="0" applyNumberFormat="1" applyFont="1" applyFill="1" applyBorder="1" applyAlignment="1">
      <alignment horizontal="center" vertical="top" wrapText="1"/>
    </xf>
    <xf numFmtId="0" fontId="16" fillId="0" borderId="8" xfId="0" applyFont="1" applyFill="1" applyBorder="1" applyAlignment="1">
      <alignment horizontal="left" wrapText="1"/>
    </xf>
    <xf numFmtId="49" fontId="20" fillId="0" borderId="8" xfId="0" applyNumberFormat="1" applyFont="1" applyFill="1" applyBorder="1" applyAlignment="1">
      <alignment horizontal="left" vertical="top" wrapText="1"/>
    </xf>
    <xf numFmtId="49" fontId="19" fillId="0" borderId="8" xfId="0" applyNumberFormat="1" applyFont="1" applyFill="1" applyBorder="1" applyAlignment="1">
      <alignment horizontal="left" vertical="top" wrapText="1"/>
    </xf>
    <xf numFmtId="0" fontId="16" fillId="0" borderId="8" xfId="0" applyFont="1" applyFill="1" applyBorder="1" applyAlignment="1">
      <alignment horizontal="left" vertical="center" wrapText="1"/>
    </xf>
    <xf numFmtId="164" fontId="19" fillId="0" borderId="18" xfId="1" applyNumberFormat="1" applyFont="1" applyFill="1" applyBorder="1" applyAlignment="1">
      <alignment horizontal="center" vertical="top"/>
    </xf>
    <xf numFmtId="164" fontId="19" fillId="0" borderId="12" xfId="1" applyNumberFormat="1" applyFont="1" applyFill="1" applyBorder="1" applyAlignment="1">
      <alignment horizontal="justify" vertical="center" wrapText="1"/>
    </xf>
    <xf numFmtId="164" fontId="20" fillId="0" borderId="24" xfId="1" applyNumberFormat="1" applyFont="1" applyFill="1" applyBorder="1" applyAlignment="1">
      <alignment horizontal="center" vertical="top"/>
    </xf>
    <xf numFmtId="164" fontId="19" fillId="0" borderId="28" xfId="1" applyNumberFormat="1" applyFont="1" applyFill="1" applyBorder="1" applyAlignment="1">
      <alignment horizontal="center" vertical="top"/>
    </xf>
    <xf numFmtId="164" fontId="20" fillId="0" borderId="18" xfId="1" applyNumberFormat="1" applyFont="1" applyFill="1" applyBorder="1" applyAlignment="1">
      <alignment horizontal="center" vertical="top"/>
    </xf>
    <xf numFmtId="164" fontId="20" fillId="0" borderId="33" xfId="0" applyNumberFormat="1" applyFont="1" applyFill="1" applyBorder="1" applyAlignment="1">
      <alignment horizontal="center" vertical="top"/>
    </xf>
    <xf numFmtId="164" fontId="20" fillId="0" borderId="24" xfId="0" applyNumberFormat="1" applyFont="1" applyFill="1" applyBorder="1" applyAlignment="1">
      <alignment horizontal="center" vertical="top"/>
    </xf>
    <xf numFmtId="164" fontId="20" fillId="0" borderId="28" xfId="0" applyNumberFormat="1" applyFont="1" applyFill="1" applyBorder="1" applyAlignment="1">
      <alignment horizontal="center" vertical="top"/>
    </xf>
    <xf numFmtId="164" fontId="20" fillId="0" borderId="18" xfId="0" applyNumberFormat="1" applyFont="1" applyFill="1" applyBorder="1" applyAlignment="1">
      <alignment horizontal="center" vertical="top"/>
    </xf>
    <xf numFmtId="164" fontId="16" fillId="0" borderId="18" xfId="0" applyNumberFormat="1" applyFont="1" applyFill="1" applyBorder="1" applyAlignment="1">
      <alignment horizontal="center" vertical="top"/>
    </xf>
    <xf numFmtId="164" fontId="23" fillId="0" borderId="12" xfId="0" applyNumberFormat="1" applyFont="1" applyFill="1" applyBorder="1" applyAlignment="1">
      <alignment horizontal="left" wrapText="1"/>
    </xf>
    <xf numFmtId="164" fontId="16" fillId="0" borderId="24" xfId="0" applyNumberFormat="1" applyFont="1" applyFill="1" applyBorder="1"/>
    <xf numFmtId="164" fontId="20" fillId="0" borderId="33" xfId="1" applyNumberFormat="1" applyFont="1" applyFill="1" applyBorder="1" applyAlignment="1">
      <alignment horizontal="center" vertical="top"/>
    </xf>
    <xf numFmtId="164" fontId="19" fillId="0" borderId="24" xfId="0" applyNumberFormat="1" applyFont="1" applyFill="1" applyBorder="1" applyAlignment="1">
      <alignment horizontal="center" vertical="top"/>
    </xf>
    <xf numFmtId="164" fontId="24" fillId="0" borderId="24" xfId="0" applyNumberFormat="1" applyFont="1" applyFill="1" applyBorder="1" applyAlignment="1">
      <alignment horizontal="center" vertical="top"/>
    </xf>
    <xf numFmtId="164" fontId="16" fillId="0" borderId="28" xfId="0" applyNumberFormat="1" applyFont="1" applyFill="1" applyBorder="1" applyAlignment="1">
      <alignment horizontal="center" vertical="top"/>
    </xf>
    <xf numFmtId="164" fontId="16" fillId="0" borderId="4" xfId="0" applyNumberFormat="1" applyFont="1" applyFill="1" applyBorder="1" applyAlignment="1">
      <alignment wrapText="1"/>
    </xf>
    <xf numFmtId="164" fontId="19" fillId="0" borderId="33" xfId="0" applyNumberFormat="1" applyFont="1" applyFill="1" applyBorder="1" applyAlignment="1">
      <alignment horizontal="center" vertical="top"/>
    </xf>
    <xf numFmtId="164" fontId="20" fillId="0" borderId="55" xfId="0" applyNumberFormat="1" applyFont="1" applyFill="1" applyBorder="1" applyAlignment="1">
      <alignment horizontal="center" vertical="top"/>
    </xf>
    <xf numFmtId="164" fontId="24" fillId="0" borderId="18" xfId="0" applyNumberFormat="1" applyFont="1" applyFill="1" applyBorder="1" applyAlignment="1">
      <alignment horizontal="center" vertical="top"/>
    </xf>
    <xf numFmtId="164" fontId="16" fillId="0" borderId="33" xfId="0" applyNumberFormat="1" applyFont="1" applyFill="1" applyBorder="1" applyAlignment="1">
      <alignment horizontal="center" vertical="top"/>
    </xf>
    <xf numFmtId="164" fontId="19" fillId="0" borderId="28" xfId="0" applyNumberFormat="1" applyFont="1" applyFill="1" applyBorder="1" applyAlignment="1">
      <alignment horizontal="left" vertical="top" wrapText="1"/>
    </xf>
    <xf numFmtId="164" fontId="19" fillId="0" borderId="20" xfId="1" applyNumberFormat="1" applyFont="1" applyFill="1" applyBorder="1" applyAlignment="1">
      <alignment horizontal="center" vertical="top" wrapText="1"/>
    </xf>
    <xf numFmtId="164" fontId="19" fillId="0" borderId="28" xfId="0" applyNumberFormat="1" applyFont="1" applyFill="1" applyBorder="1" applyAlignment="1">
      <alignment horizontal="center" vertical="top"/>
    </xf>
    <xf numFmtId="164" fontId="16" fillId="0" borderId="24" xfId="0" applyNumberFormat="1" applyFont="1" applyFill="1" applyBorder="1" applyAlignment="1">
      <alignment horizontal="center" vertical="top"/>
    </xf>
    <xf numFmtId="164" fontId="16" fillId="0" borderId="56" xfId="0" applyNumberFormat="1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 vertical="top"/>
    </xf>
    <xf numFmtId="164" fontId="24" fillId="0" borderId="28" xfId="0" applyNumberFormat="1" applyFont="1" applyFill="1" applyBorder="1" applyAlignment="1">
      <alignment horizontal="center" vertical="top"/>
    </xf>
    <xf numFmtId="164" fontId="24" fillId="0" borderId="24" xfId="0" applyNumberFormat="1" applyFont="1" applyFill="1" applyBorder="1" applyAlignment="1">
      <alignment horizontal="center"/>
    </xf>
    <xf numFmtId="164" fontId="19" fillId="0" borderId="0" xfId="1" applyNumberFormat="1" applyFont="1" applyFill="1" applyBorder="1" applyAlignment="1">
      <alignment horizontal="center" vertical="top" wrapText="1"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164" fontId="5" fillId="0" borderId="20" xfId="0" applyNumberFormat="1" applyFont="1" applyFill="1" applyBorder="1" applyAlignment="1">
      <alignment horizontal="center" vertical="center"/>
    </xf>
    <xf numFmtId="0" fontId="0" fillId="0" borderId="8" xfId="0" applyFill="1" applyBorder="1"/>
    <xf numFmtId="164" fontId="0" fillId="0" borderId="8" xfId="0" applyNumberFormat="1" applyFont="1" applyFill="1" applyBorder="1" applyAlignment="1">
      <alignment horizontal="center" vertical="center"/>
    </xf>
    <xf numFmtId="164" fontId="0" fillId="0" borderId="8" xfId="0" applyNumberFormat="1" applyFill="1" applyBorder="1"/>
    <xf numFmtId="164" fontId="32" fillId="0" borderId="8" xfId="0" applyNumberFormat="1" applyFont="1" applyFill="1" applyBorder="1" applyAlignment="1">
      <alignment horizontal="center" vertical="center"/>
    </xf>
    <xf numFmtId="164" fontId="19" fillId="0" borderId="17" xfId="1" applyNumberFormat="1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vertical="top" wrapText="1"/>
    </xf>
    <xf numFmtId="0" fontId="0" fillId="0" borderId="24" xfId="0" applyFont="1" applyFill="1" applyBorder="1" applyAlignment="1">
      <alignment vertical="top" wrapText="1"/>
    </xf>
    <xf numFmtId="49" fontId="16" fillId="0" borderId="20" xfId="0" applyNumberFormat="1" applyFont="1" applyFill="1" applyBorder="1" applyAlignment="1">
      <alignment horizontal="center" vertical="top"/>
    </xf>
    <xf numFmtId="49" fontId="16" fillId="0" borderId="23" xfId="0" applyNumberFormat="1" applyFont="1" applyFill="1" applyBorder="1" applyAlignment="1">
      <alignment horizontal="center" vertical="top"/>
    </xf>
    <xf numFmtId="49" fontId="16" fillId="0" borderId="16" xfId="0" applyNumberFormat="1" applyFont="1" applyFill="1" applyBorder="1" applyAlignment="1">
      <alignment horizontal="center" vertical="top"/>
    </xf>
    <xf numFmtId="164" fontId="20" fillId="0" borderId="16" xfId="0" applyNumberFormat="1" applyFont="1" applyFill="1" applyBorder="1" applyAlignment="1">
      <alignment horizontal="center" vertical="top"/>
    </xf>
    <xf numFmtId="164" fontId="20" fillId="0" borderId="31" xfId="0" applyNumberFormat="1" applyFont="1" applyFill="1" applyBorder="1" applyAlignment="1">
      <alignment horizontal="center" vertical="top"/>
    </xf>
    <xf numFmtId="164" fontId="20" fillId="0" borderId="20" xfId="0" applyNumberFormat="1" applyFont="1" applyFill="1" applyBorder="1" applyAlignment="1">
      <alignment horizontal="center" vertical="top"/>
    </xf>
    <xf numFmtId="164" fontId="0" fillId="0" borderId="0" xfId="0" applyNumberFormat="1" applyFont="1" applyFill="1" applyAlignment="1">
      <alignment horizontal="right"/>
    </xf>
    <xf numFmtId="0" fontId="0" fillId="0" borderId="20" xfId="0" applyFont="1" applyFill="1" applyBorder="1" applyAlignment="1">
      <alignment horizontal="center" vertical="center" wrapText="1"/>
    </xf>
    <xf numFmtId="0" fontId="6" fillId="0" borderId="13" xfId="0" applyFont="1" applyFill="1" applyBorder="1"/>
    <xf numFmtId="0" fontId="5" fillId="0" borderId="31" xfId="0" applyFont="1" applyFill="1" applyBorder="1"/>
    <xf numFmtId="0" fontId="9" fillId="0" borderId="30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0" fillId="0" borderId="8" xfId="0" applyFill="1" applyBorder="1" applyAlignment="1">
      <alignment horizontal="center"/>
    </xf>
    <xf numFmtId="0" fontId="26" fillId="0" borderId="30" xfId="0" applyFont="1" applyFill="1" applyBorder="1" applyAlignment="1">
      <alignment vertical="top" wrapText="1"/>
    </xf>
    <xf numFmtId="0" fontId="27" fillId="0" borderId="12" xfId="0" applyFont="1" applyFill="1" applyBorder="1" applyAlignment="1">
      <alignment horizontal="left" vertical="center"/>
    </xf>
    <xf numFmtId="0" fontId="27" fillId="0" borderId="30" xfId="0" applyFont="1" applyFill="1" applyBorder="1" applyAlignment="1">
      <alignment horizontal="left" vertical="center" wrapText="1"/>
    </xf>
    <xf numFmtId="0" fontId="28" fillId="0" borderId="30" xfId="0" applyFont="1" applyFill="1" applyBorder="1" applyAlignment="1">
      <alignment horizontal="left" vertical="center" wrapText="1"/>
    </xf>
    <xf numFmtId="0" fontId="0" fillId="0" borderId="30" xfId="0" applyNumberFormat="1" applyFont="1" applyFill="1" applyBorder="1" applyAlignment="1">
      <alignment vertical="top" wrapText="1"/>
    </xf>
    <xf numFmtId="0" fontId="0" fillId="0" borderId="0" xfId="0" applyFill="1" applyAlignment="1">
      <alignment horizontal="center"/>
    </xf>
    <xf numFmtId="0" fontId="9" fillId="0" borderId="30" xfId="0" applyNumberFormat="1" applyFont="1" applyFill="1" applyBorder="1" applyAlignment="1">
      <alignment vertical="top" wrapText="1"/>
    </xf>
    <xf numFmtId="0" fontId="0" fillId="0" borderId="12" xfId="0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justify" vertical="center" wrapText="1"/>
    </xf>
    <xf numFmtId="0" fontId="0" fillId="0" borderId="12" xfId="0" applyFill="1" applyBorder="1" applyAlignment="1">
      <alignment vertical="top" wrapText="1"/>
    </xf>
    <xf numFmtId="0" fontId="0" fillId="0" borderId="30" xfId="0" applyFill="1" applyBorder="1" applyAlignment="1">
      <alignment vertical="top" wrapText="1"/>
    </xf>
    <xf numFmtId="49" fontId="29" fillId="0" borderId="12" xfId="0" applyNumberFormat="1" applyFont="1" applyFill="1" applyBorder="1" applyAlignment="1">
      <alignment vertical="center"/>
    </xf>
    <xf numFmtId="0" fontId="0" fillId="0" borderId="18" xfId="0" applyFill="1" applyBorder="1" applyAlignment="1">
      <alignment vertical="center" wrapText="1"/>
    </xf>
    <xf numFmtId="4" fontId="16" fillId="0" borderId="8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4" fontId="16" fillId="0" borderId="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top" wrapText="1"/>
    </xf>
    <xf numFmtId="0" fontId="5" fillId="0" borderId="30" xfId="0" applyFont="1" applyFill="1" applyBorder="1" applyAlignment="1">
      <alignment vertical="top" wrapText="1"/>
    </xf>
    <xf numFmtId="0" fontId="0" fillId="0" borderId="32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30" fillId="0" borderId="18" xfId="0" applyFont="1" applyFill="1" applyBorder="1" applyAlignment="1">
      <alignment vertical="top" wrapText="1"/>
    </xf>
    <xf numFmtId="0" fontId="30" fillId="0" borderId="33" xfId="0" applyFont="1" applyFill="1" applyBorder="1" applyAlignment="1">
      <alignment vertical="top" wrapText="1"/>
    </xf>
    <xf numFmtId="0" fontId="30" fillId="0" borderId="28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34" xfId="0" applyFont="1" applyFill="1" applyBorder="1" applyAlignment="1">
      <alignment horizontal="center" vertical="top" wrapText="1"/>
    </xf>
    <xf numFmtId="164" fontId="45" fillId="0" borderId="43" xfId="0" applyNumberFormat="1" applyFon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/>
    </xf>
    <xf numFmtId="49" fontId="42" fillId="0" borderId="20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left"/>
    </xf>
    <xf numFmtId="164" fontId="5" fillId="0" borderId="2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left"/>
    </xf>
    <xf numFmtId="164" fontId="5" fillId="0" borderId="1" xfId="0" applyNumberFormat="1" applyFont="1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center"/>
    </xf>
    <xf numFmtId="164" fontId="7" fillId="0" borderId="4" xfId="0" applyNumberFormat="1" applyFont="1" applyFill="1" applyBorder="1" applyAlignment="1">
      <alignment horizontal="left" wrapText="1"/>
    </xf>
    <xf numFmtId="164" fontId="43" fillId="0" borderId="2" xfId="0" applyNumberFormat="1" applyFont="1" applyFill="1" applyBorder="1" applyAlignment="1">
      <alignment horizontal="center"/>
    </xf>
    <xf numFmtId="164" fontId="43" fillId="0" borderId="4" xfId="0" applyNumberFormat="1" applyFont="1" applyFill="1" applyBorder="1" applyAlignment="1">
      <alignment horizontal="center"/>
    </xf>
    <xf numFmtId="164" fontId="9" fillId="0" borderId="0" xfId="0" applyNumberFormat="1" applyFont="1" applyFill="1"/>
    <xf numFmtId="164" fontId="7" fillId="0" borderId="4" xfId="0" applyNumberFormat="1" applyFont="1" applyFill="1" applyBorder="1" applyAlignment="1">
      <alignment horizontal="left"/>
    </xf>
    <xf numFmtId="164" fontId="43" fillId="0" borderId="4" xfId="0" applyNumberFormat="1" applyFont="1" applyFill="1" applyBorder="1"/>
    <xf numFmtId="164" fontId="5" fillId="0" borderId="6" xfId="0" applyNumberFormat="1" applyFont="1" applyFill="1" applyBorder="1" applyAlignment="1">
      <alignment horizontal="left" wrapText="1"/>
    </xf>
    <xf numFmtId="164" fontId="5" fillId="0" borderId="7" xfId="0" applyNumberFormat="1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wrapText="1"/>
    </xf>
    <xf numFmtId="164" fontId="12" fillId="0" borderId="4" xfId="0" applyNumberFormat="1" applyFont="1" applyFill="1" applyBorder="1" applyAlignment="1">
      <alignment wrapText="1"/>
    </xf>
    <xf numFmtId="164" fontId="5" fillId="0" borderId="6" xfId="0" applyNumberFormat="1" applyFont="1" applyFill="1" applyBorder="1"/>
    <xf numFmtId="164" fontId="7" fillId="0" borderId="4" xfId="0" applyNumberFormat="1" applyFont="1" applyFill="1" applyBorder="1"/>
    <xf numFmtId="164" fontId="14" fillId="0" borderId="8" xfId="0" applyNumberFormat="1" applyFont="1" applyFill="1" applyBorder="1"/>
    <xf numFmtId="164" fontId="14" fillId="0" borderId="8" xfId="0" applyNumberFormat="1" applyFont="1" applyFill="1" applyBorder="1" applyAlignment="1">
      <alignment horizontal="center"/>
    </xf>
    <xf numFmtId="164" fontId="7" fillId="0" borderId="8" xfId="0" applyNumberFormat="1" applyFont="1" applyFill="1" applyBorder="1"/>
    <xf numFmtId="164" fontId="7" fillId="0" borderId="8" xfId="0" applyNumberFormat="1" applyFont="1" applyFill="1" applyBorder="1" applyAlignment="1">
      <alignment horizontal="center"/>
    </xf>
    <xf numFmtId="164" fontId="5" fillId="0" borderId="9" xfId="0" applyNumberFormat="1" applyFont="1" applyFill="1" applyBorder="1" applyAlignment="1">
      <alignment horizontal="left" wrapText="1"/>
    </xf>
    <xf numFmtId="164" fontId="5" fillId="0" borderId="10" xfId="0" applyNumberFormat="1" applyFont="1" applyFill="1" applyBorder="1" applyAlignment="1">
      <alignment horizontal="center"/>
    </xf>
    <xf numFmtId="164" fontId="5" fillId="0" borderId="9" xfId="0" applyNumberFormat="1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164" fontId="7" fillId="0" borderId="4" xfId="0" applyNumberFormat="1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left"/>
    </xf>
    <xf numFmtId="49" fontId="20" fillId="0" borderId="18" xfId="0" applyNumberFormat="1" applyFont="1" applyFill="1" applyBorder="1" applyAlignment="1">
      <alignment horizontal="center" vertical="top"/>
    </xf>
    <xf numFmtId="164" fontId="20" fillId="0" borderId="30" xfId="0" applyNumberFormat="1" applyFont="1" applyFill="1" applyBorder="1" applyAlignment="1">
      <alignment horizontal="center" vertical="top"/>
    </xf>
    <xf numFmtId="164" fontId="20" fillId="0" borderId="32" xfId="0" applyNumberFormat="1" applyFont="1" applyFill="1" applyBorder="1" applyAlignment="1">
      <alignment horizontal="center" vertical="top"/>
    </xf>
    <xf numFmtId="164" fontId="16" fillId="0" borderId="25" xfId="0" applyNumberFormat="1" applyFont="1" applyFill="1" applyBorder="1" applyAlignment="1">
      <alignment horizontal="center" vertical="top"/>
    </xf>
    <xf numFmtId="164" fontId="19" fillId="0" borderId="0" xfId="0" applyNumberFormat="1" applyFont="1" applyFill="1" applyBorder="1" applyAlignment="1">
      <alignment horizontal="center" vertical="top"/>
    </xf>
    <xf numFmtId="164" fontId="16" fillId="0" borderId="25" xfId="0" applyNumberFormat="1" applyFont="1" applyFill="1" applyBorder="1"/>
    <xf numFmtId="164" fontId="24" fillId="0" borderId="20" xfId="0" applyNumberFormat="1" applyFont="1" applyFill="1" applyBorder="1" applyAlignment="1">
      <alignment horizontal="left" wrapText="1"/>
    </xf>
    <xf numFmtId="164" fontId="19" fillId="0" borderId="30" xfId="0" applyNumberFormat="1" applyFont="1" applyFill="1" applyBorder="1" applyAlignment="1">
      <alignment horizontal="center" vertical="top" wrapText="1"/>
    </xf>
    <xf numFmtId="164" fontId="16" fillId="0" borderId="16" xfId="0" applyNumberFormat="1" applyFont="1" applyFill="1" applyBorder="1"/>
    <xf numFmtId="164" fontId="20" fillId="0" borderId="18" xfId="0" applyNumberFormat="1" applyFont="1" applyFill="1" applyBorder="1" applyAlignment="1">
      <alignment horizontal="center" vertical="top" wrapText="1"/>
    </xf>
    <xf numFmtId="164" fontId="20" fillId="0" borderId="15" xfId="1" applyNumberFormat="1" applyFont="1" applyFill="1" applyBorder="1" applyAlignment="1">
      <alignment horizontal="justify" vertical="center" wrapText="1"/>
    </xf>
    <xf numFmtId="164" fontId="19" fillId="0" borderId="20" xfId="0" applyNumberFormat="1" applyFont="1" applyFill="1" applyBorder="1" applyAlignment="1">
      <alignment horizontal="center" vertical="top"/>
    </xf>
    <xf numFmtId="164" fontId="16" fillId="0" borderId="22" xfId="0" applyNumberFormat="1" applyFont="1" applyFill="1" applyBorder="1" applyAlignment="1">
      <alignment horizontal="center" vertical="top"/>
    </xf>
    <xf numFmtId="164" fontId="16" fillId="0" borderId="8" xfId="0" applyNumberFormat="1" applyFont="1" applyFill="1" applyBorder="1" applyAlignment="1">
      <alignment horizontal="left" vertical="justify" wrapText="1"/>
    </xf>
    <xf numFmtId="164" fontId="16" fillId="0" borderId="16" xfId="0" applyNumberFormat="1" applyFont="1" applyFill="1" applyBorder="1" applyAlignment="1">
      <alignment horizontal="left" vertical="justify" wrapText="1"/>
    </xf>
    <xf numFmtId="164" fontId="20" fillId="0" borderId="25" xfId="0" applyNumberFormat="1" applyFont="1" applyFill="1" applyBorder="1" applyAlignment="1">
      <alignment horizontal="center" vertical="top"/>
    </xf>
    <xf numFmtId="164" fontId="19" fillId="0" borderId="25" xfId="1" applyNumberFormat="1" applyFont="1" applyFill="1" applyBorder="1" applyAlignment="1">
      <alignment horizontal="center" vertical="top" wrapText="1"/>
    </xf>
    <xf numFmtId="0" fontId="16" fillId="0" borderId="20" xfId="0" applyFont="1" applyFill="1" applyBorder="1" applyAlignment="1">
      <alignment horizontal="left" wrapText="1"/>
    </xf>
    <xf numFmtId="49" fontId="20" fillId="0" borderId="20" xfId="0" applyNumberFormat="1" applyFont="1" applyFill="1" applyBorder="1" applyAlignment="1">
      <alignment horizontal="center" vertical="top" wrapText="1"/>
    </xf>
    <xf numFmtId="165" fontId="39" fillId="0" borderId="20" xfId="0" applyNumberFormat="1" applyFont="1" applyFill="1" applyBorder="1" applyAlignment="1">
      <alignment horizontal="center" vertical="top"/>
    </xf>
    <xf numFmtId="165" fontId="39" fillId="0" borderId="8" xfId="0" applyNumberFormat="1" applyFont="1" applyFill="1" applyBorder="1" applyAlignment="1">
      <alignment horizontal="center" vertical="top"/>
    </xf>
    <xf numFmtId="165" fontId="39" fillId="0" borderId="24" xfId="0" applyNumberFormat="1" applyFont="1" applyFill="1" applyBorder="1" applyAlignment="1">
      <alignment horizontal="center" vertical="top"/>
    </xf>
    <xf numFmtId="49" fontId="24" fillId="0" borderId="23" xfId="0" applyNumberFormat="1" applyFont="1" applyFill="1" applyBorder="1" applyAlignment="1">
      <alignment horizontal="center" vertical="top"/>
    </xf>
    <xf numFmtId="164" fontId="20" fillId="0" borderId="33" xfId="0" applyNumberFormat="1" applyFont="1" applyFill="1" applyBorder="1" applyAlignment="1">
      <alignment horizontal="center" vertical="top" wrapText="1"/>
    </xf>
    <xf numFmtId="164" fontId="19" fillId="0" borderId="54" xfId="0" applyNumberFormat="1" applyFont="1" applyFill="1" applyBorder="1" applyAlignment="1">
      <alignment horizontal="center" vertical="top"/>
    </xf>
    <xf numFmtId="164" fontId="17" fillId="0" borderId="0" xfId="0" applyNumberFormat="1" applyFont="1" applyFill="1" applyBorder="1" applyAlignment="1">
      <alignment vertical="top"/>
    </xf>
    <xf numFmtId="0" fontId="16" fillId="0" borderId="0" xfId="0" applyFont="1" applyFill="1" applyAlignment="1">
      <alignment horizontal="left" vertical="top"/>
    </xf>
    <xf numFmtId="0" fontId="16" fillId="0" borderId="0" xfId="0" applyFont="1" applyFill="1"/>
    <xf numFmtId="0" fontId="17" fillId="0" borderId="0" xfId="0" applyFont="1" applyFill="1" applyBorder="1" applyAlignment="1">
      <alignment vertical="top"/>
    </xf>
    <xf numFmtId="0" fontId="17" fillId="0" borderId="0" xfId="0" applyFont="1" applyFill="1" applyAlignment="1">
      <alignment horizontal="center" vertical="top"/>
    </xf>
    <xf numFmtId="0" fontId="20" fillId="0" borderId="8" xfId="0" applyFont="1" applyFill="1" applyBorder="1" applyAlignment="1">
      <alignment horizontal="center" vertical="top"/>
    </xf>
    <xf numFmtId="166" fontId="19" fillId="0" borderId="8" xfId="0" applyNumberFormat="1" applyFont="1" applyFill="1" applyBorder="1" applyAlignment="1">
      <alignment horizontal="left" vertical="top" wrapText="1"/>
    </xf>
    <xf numFmtId="0" fontId="24" fillId="0" borderId="8" xfId="0" applyFont="1" applyFill="1" applyBorder="1" applyAlignment="1">
      <alignment horizontal="left" wrapText="1"/>
    </xf>
    <xf numFmtId="167" fontId="19" fillId="0" borderId="8" xfId="0" applyNumberFormat="1" applyFont="1" applyFill="1" applyBorder="1" applyAlignment="1">
      <alignment horizontal="left" vertical="top" wrapText="1"/>
    </xf>
    <xf numFmtId="167" fontId="20" fillId="0" borderId="8" xfId="0" applyNumberFormat="1" applyFont="1" applyFill="1" applyBorder="1" applyAlignment="1">
      <alignment horizontal="left" vertical="top" wrapText="1"/>
    </xf>
    <xf numFmtId="0" fontId="16" fillId="0" borderId="8" xfId="0" applyFont="1" applyFill="1" applyBorder="1" applyAlignment="1">
      <alignment wrapText="1"/>
    </xf>
    <xf numFmtId="49" fontId="16" fillId="0" borderId="8" xfId="0" applyNumberFormat="1" applyFont="1" applyFill="1" applyBorder="1" applyAlignment="1">
      <alignment horizontal="center" vertical="top" wrapText="1"/>
    </xf>
    <xf numFmtId="49" fontId="20" fillId="0" borderId="8" xfId="1" applyNumberFormat="1" applyFont="1" applyFill="1" applyBorder="1" applyAlignment="1">
      <alignment horizontal="justify" vertical="center" wrapText="1"/>
    </xf>
    <xf numFmtId="164" fontId="39" fillId="0" borderId="8" xfId="0" applyNumberFormat="1" applyFont="1" applyFill="1" applyBorder="1" applyAlignment="1">
      <alignment horizontal="center" vertical="top"/>
    </xf>
    <xf numFmtId="167" fontId="20" fillId="0" borderId="8" xfId="0" applyNumberFormat="1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justify" wrapText="1"/>
    </xf>
    <xf numFmtId="0" fontId="24" fillId="0" borderId="8" xfId="0" applyFont="1" applyFill="1" applyBorder="1" applyAlignment="1">
      <alignment wrapText="1"/>
    </xf>
    <xf numFmtId="0" fontId="24" fillId="0" borderId="0" xfId="0" applyFont="1" applyFill="1"/>
    <xf numFmtId="0" fontId="16" fillId="0" borderId="8" xfId="0" applyFont="1" applyFill="1" applyBorder="1" applyAlignment="1">
      <alignment vertical="justify" wrapText="1"/>
    </xf>
    <xf numFmtId="49" fontId="24" fillId="0" borderId="8" xfId="0" applyNumberFormat="1" applyFont="1" applyFill="1" applyBorder="1" applyAlignment="1">
      <alignment horizontal="center" vertical="top" wrapText="1"/>
    </xf>
    <xf numFmtId="0" fontId="24" fillId="0" borderId="8" xfId="0" applyFont="1" applyFill="1" applyBorder="1" applyAlignment="1">
      <alignment horizontal="center" vertical="top"/>
    </xf>
    <xf numFmtId="0" fontId="16" fillId="0" borderId="8" xfId="0" applyFont="1" applyFill="1" applyBorder="1" applyAlignment="1">
      <alignment horizontal="center" vertical="top"/>
    </xf>
    <xf numFmtId="0" fontId="40" fillId="0" borderId="8" xfId="0" applyFont="1" applyFill="1" applyBorder="1" applyAlignment="1">
      <alignment horizontal="left" vertical="center" wrapText="1"/>
    </xf>
    <xf numFmtId="0" fontId="39" fillId="0" borderId="8" xfId="0" applyFont="1" applyFill="1" applyBorder="1" applyAlignment="1">
      <alignment wrapText="1"/>
    </xf>
    <xf numFmtId="0" fontId="16" fillId="0" borderId="8" xfId="0" applyFont="1" applyFill="1" applyBorder="1" applyAlignment="1">
      <alignment vertical="center" wrapText="1"/>
    </xf>
    <xf numFmtId="0" fontId="40" fillId="0" borderId="8" xfId="0" applyFont="1" applyFill="1" applyBorder="1" applyAlignment="1">
      <alignment vertical="center" wrapText="1"/>
    </xf>
    <xf numFmtId="0" fontId="39" fillId="0" borderId="8" xfId="0" applyFont="1" applyFill="1" applyBorder="1" applyAlignment="1">
      <alignment vertical="center" wrapText="1"/>
    </xf>
    <xf numFmtId="49" fontId="20" fillId="0" borderId="8" xfId="1" applyNumberFormat="1" applyFont="1" applyFill="1" applyBorder="1" applyAlignment="1">
      <alignment horizontal="center" vertical="top" wrapText="1"/>
    </xf>
    <xf numFmtId="0" fontId="24" fillId="0" borderId="8" xfId="0" applyFont="1" applyFill="1" applyBorder="1" applyAlignment="1">
      <alignment vertical="center" wrapText="1"/>
    </xf>
    <xf numFmtId="49" fontId="19" fillId="0" borderId="8" xfId="1" applyNumberFormat="1" applyFont="1" applyFill="1" applyBorder="1" applyAlignment="1">
      <alignment horizontal="justify" vertical="center" wrapText="1"/>
    </xf>
    <xf numFmtId="49" fontId="19" fillId="0" borderId="8" xfId="1" applyNumberFormat="1" applyFont="1" applyFill="1" applyBorder="1" applyAlignment="1">
      <alignment horizontal="center" vertical="top" wrapText="1"/>
    </xf>
    <xf numFmtId="166" fontId="20" fillId="0" borderId="8" xfId="0" applyNumberFormat="1" applyFont="1" applyFill="1" applyBorder="1" applyAlignment="1">
      <alignment horizontal="left" vertical="top" wrapText="1"/>
    </xf>
    <xf numFmtId="0" fontId="16" fillId="0" borderId="0" xfId="0" applyFont="1" applyFill="1" applyAlignment="1">
      <alignment horizontal="center" vertical="top"/>
    </xf>
    <xf numFmtId="164" fontId="17" fillId="0" borderId="0" xfId="0" applyNumberFormat="1" applyFont="1" applyFill="1" applyBorder="1" applyAlignment="1">
      <alignment horizontal="right" vertical="top"/>
    </xf>
    <xf numFmtId="164" fontId="19" fillId="0" borderId="12" xfId="0" applyNumberFormat="1" applyFont="1" applyFill="1" applyBorder="1" applyAlignment="1">
      <alignment horizontal="center" vertical="top" wrapText="1"/>
    </xf>
    <xf numFmtId="164" fontId="19" fillId="0" borderId="8" xfId="0" applyNumberFormat="1" applyFont="1" applyFill="1" applyBorder="1" applyAlignment="1">
      <alignment horizontal="center" vertical="top" wrapText="1"/>
    </xf>
    <xf numFmtId="164" fontId="18" fillId="0" borderId="0" xfId="0" applyNumberFormat="1" applyFont="1" applyFill="1" applyBorder="1" applyAlignment="1">
      <alignment horizontal="center" vertical="top" wrapText="1"/>
    </xf>
    <xf numFmtId="49" fontId="19" fillId="0" borderId="8" xfId="0" applyNumberFormat="1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0" fontId="0" fillId="0" borderId="28" xfId="0" applyFill="1" applyBorder="1" applyAlignment="1">
      <alignment vertical="top" wrapText="1"/>
    </xf>
    <xf numFmtId="0" fontId="0" fillId="0" borderId="54" xfId="0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164" fontId="24" fillId="3" borderId="8" xfId="0" applyNumberFormat="1" applyFont="1" applyFill="1" applyBorder="1" applyAlignment="1">
      <alignment horizontal="left" wrapText="1"/>
    </xf>
    <xf numFmtId="164" fontId="20" fillId="3" borderId="15" xfId="1" applyNumberFormat="1" applyFont="1" applyFill="1" applyBorder="1" applyAlignment="1">
      <alignment horizontal="center" vertical="top" wrapText="1"/>
    </xf>
    <xf numFmtId="164" fontId="20" fillId="3" borderId="14" xfId="0" applyNumberFormat="1" applyFont="1" applyFill="1" applyBorder="1" applyAlignment="1">
      <alignment horizontal="center" vertical="top" wrapText="1"/>
    </xf>
    <xf numFmtId="164" fontId="20" fillId="3" borderId="12" xfId="0" applyNumberFormat="1" applyFont="1" applyFill="1" applyBorder="1" applyAlignment="1">
      <alignment horizontal="center" vertical="top" wrapText="1"/>
    </xf>
    <xf numFmtId="164" fontId="19" fillId="3" borderId="16" xfId="0" applyNumberFormat="1" applyFont="1" applyFill="1" applyBorder="1" applyAlignment="1">
      <alignment horizontal="center" vertical="top" wrapText="1"/>
    </xf>
    <xf numFmtId="49" fontId="16" fillId="3" borderId="17" xfId="0" applyNumberFormat="1" applyFont="1" applyFill="1" applyBorder="1" applyAlignment="1">
      <alignment horizontal="center" vertical="top"/>
    </xf>
    <xf numFmtId="164" fontId="20" fillId="3" borderId="18" xfId="0" applyNumberFormat="1" applyFont="1" applyFill="1" applyBorder="1" applyAlignment="1">
      <alignment horizontal="center" vertical="top"/>
    </xf>
    <xf numFmtId="164" fontId="20" fillId="3" borderId="8" xfId="0" applyNumberFormat="1" applyFont="1" applyFill="1" applyBorder="1" applyAlignment="1">
      <alignment horizontal="center" vertical="top"/>
    </xf>
    <xf numFmtId="164" fontId="16" fillId="3" borderId="0" xfId="0" applyNumberFormat="1" applyFont="1" applyFill="1"/>
    <xf numFmtId="164" fontId="24" fillId="3" borderId="0" xfId="0" applyNumberFormat="1" applyFont="1" applyFill="1" applyAlignment="1">
      <alignment wrapText="1"/>
    </xf>
    <xf numFmtId="164" fontId="20" fillId="3" borderId="16" xfId="0" applyNumberFormat="1" applyFont="1" applyFill="1" applyBorder="1" applyAlignment="1">
      <alignment horizontal="center" vertical="top" wrapText="1"/>
    </xf>
    <xf numFmtId="164" fontId="16" fillId="3" borderId="24" xfId="0" applyNumberFormat="1" applyFont="1" applyFill="1" applyBorder="1" applyAlignment="1">
      <alignment horizontal="left" wrapText="1"/>
    </xf>
    <xf numFmtId="164" fontId="20" fillId="3" borderId="8" xfId="0" applyNumberFormat="1" applyFont="1" applyFill="1" applyBorder="1" applyAlignment="1">
      <alignment horizontal="center" vertical="top" wrapText="1"/>
    </xf>
    <xf numFmtId="0" fontId="0" fillId="0" borderId="8" xfId="0" applyFont="1" applyFill="1" applyBorder="1" applyAlignment="1">
      <alignment vertical="top" wrapText="1"/>
    </xf>
    <xf numFmtId="164" fontId="3" fillId="0" borderId="8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right"/>
    </xf>
    <xf numFmtId="164" fontId="19" fillId="3" borderId="18" xfId="0" applyNumberFormat="1" applyFont="1" applyFill="1" applyBorder="1" applyAlignment="1">
      <alignment horizontal="center" vertical="top"/>
    </xf>
    <xf numFmtId="164" fontId="47" fillId="0" borderId="0" xfId="0" applyNumberFormat="1" applyFont="1" applyFill="1"/>
    <xf numFmtId="164" fontId="48" fillId="0" borderId="0" xfId="0" applyNumberFormat="1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vertical="top" wrapText="1"/>
    </xf>
    <xf numFmtId="0" fontId="9" fillId="0" borderId="8" xfId="0" applyFont="1" applyFill="1" applyBorder="1" applyAlignment="1">
      <alignment vertical="top" wrapText="1"/>
    </xf>
    <xf numFmtId="164" fontId="24" fillId="0" borderId="13" xfId="0" applyNumberFormat="1" applyFont="1" applyFill="1" applyBorder="1" applyAlignment="1">
      <alignment horizontal="left" wrapText="1"/>
    </xf>
    <xf numFmtId="164" fontId="19" fillId="0" borderId="19" xfId="0" applyNumberFormat="1" applyFont="1" applyFill="1" applyBorder="1" applyAlignment="1">
      <alignment horizontal="center" vertical="top" wrapText="1"/>
    </xf>
    <xf numFmtId="0" fontId="0" fillId="0" borderId="51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4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164" fontId="3" fillId="0" borderId="8" xfId="0" applyNumberFormat="1" applyFont="1" applyFill="1" applyBorder="1" applyAlignment="1">
      <alignment horizontal="center"/>
    </xf>
    <xf numFmtId="164" fontId="14" fillId="0" borderId="8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right"/>
    </xf>
    <xf numFmtId="164" fontId="0" fillId="0" borderId="0" xfId="0" applyNumberFormat="1" applyFont="1" applyFill="1" applyAlignment="1">
      <alignment horizontal="right"/>
    </xf>
    <xf numFmtId="164" fontId="0" fillId="0" borderId="0" xfId="0" applyNumberFormat="1" applyFill="1" applyBorder="1" applyAlignment="1">
      <alignment horizontal="right"/>
    </xf>
    <xf numFmtId="164" fontId="41" fillId="0" borderId="0" xfId="0" applyNumberFormat="1" applyFont="1" applyFill="1" applyAlignment="1">
      <alignment horizontal="center" vertical="center" wrapText="1"/>
    </xf>
    <xf numFmtId="164" fontId="44" fillId="0" borderId="8" xfId="0" applyNumberFormat="1" applyFont="1" applyFill="1" applyBorder="1" applyAlignment="1">
      <alignment horizontal="center" vertical="center" wrapText="1"/>
    </xf>
    <xf numFmtId="164" fontId="19" fillId="0" borderId="25" xfId="0" applyNumberFormat="1" applyFont="1" applyFill="1" applyBorder="1" applyAlignment="1">
      <alignment horizontal="center" vertical="top" wrapText="1"/>
    </xf>
    <xf numFmtId="164" fontId="19" fillId="0" borderId="57" xfId="0" applyNumberFormat="1" applyFont="1" applyFill="1" applyBorder="1" applyAlignment="1">
      <alignment horizontal="center" vertical="top" wrapText="1"/>
    </xf>
    <xf numFmtId="164" fontId="19" fillId="0" borderId="29" xfId="0" applyNumberFormat="1" applyFont="1" applyFill="1" applyBorder="1" applyAlignment="1">
      <alignment horizontal="center" vertical="top" wrapText="1"/>
    </xf>
    <xf numFmtId="164" fontId="19" fillId="0" borderId="54" xfId="0" applyNumberFormat="1" applyFont="1" applyFill="1" applyBorder="1" applyAlignment="1">
      <alignment horizontal="center" vertical="top" wrapText="1"/>
    </xf>
    <xf numFmtId="164" fontId="19" fillId="0" borderId="53" xfId="0" applyNumberFormat="1" applyFont="1" applyFill="1" applyBorder="1" applyAlignment="1">
      <alignment horizontal="center" vertical="top" wrapText="1"/>
    </xf>
    <xf numFmtId="164" fontId="19" fillId="0" borderId="58" xfId="0" applyNumberFormat="1" applyFont="1" applyFill="1" applyBorder="1" applyAlignment="1">
      <alignment horizontal="center" vertical="top" wrapText="1"/>
    </xf>
    <xf numFmtId="164" fontId="17" fillId="0" borderId="0" xfId="0" applyNumberFormat="1" applyFont="1" applyFill="1" applyBorder="1" applyAlignment="1">
      <alignment horizontal="right" vertical="top"/>
    </xf>
    <xf numFmtId="164" fontId="18" fillId="0" borderId="0" xfId="0" applyNumberFormat="1" applyFont="1" applyFill="1" applyBorder="1" applyAlignment="1">
      <alignment horizontal="center" vertical="top"/>
    </xf>
    <xf numFmtId="164" fontId="17" fillId="0" borderId="0" xfId="0" applyNumberFormat="1" applyFont="1" applyFill="1" applyAlignment="1">
      <alignment horizontal="right"/>
    </xf>
    <xf numFmtId="164" fontId="19" fillId="0" borderId="18" xfId="0" applyNumberFormat="1" applyFont="1" applyFill="1" applyBorder="1" applyAlignment="1">
      <alignment horizontal="center" vertical="top" wrapText="1"/>
    </xf>
    <xf numFmtId="164" fontId="19" fillId="0" borderId="12" xfId="0" applyNumberFormat="1" applyFont="1" applyFill="1" applyBorder="1" applyAlignment="1">
      <alignment horizontal="center" vertical="top" wrapText="1"/>
    </xf>
    <xf numFmtId="164" fontId="17" fillId="0" borderId="0" xfId="0" applyNumberFormat="1" applyFont="1" applyFill="1" applyBorder="1" applyAlignment="1">
      <alignment horizontal="center" vertical="top"/>
    </xf>
    <xf numFmtId="164" fontId="19" fillId="0" borderId="8" xfId="0" applyNumberFormat="1" applyFont="1" applyFill="1" applyBorder="1" applyAlignment="1">
      <alignment horizontal="center" vertical="top" wrapText="1"/>
    </xf>
    <xf numFmtId="164" fontId="16" fillId="0" borderId="0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left" vertical="top"/>
    </xf>
    <xf numFmtId="166" fontId="19" fillId="0" borderId="8" xfId="0" applyNumberFormat="1" applyFont="1" applyFill="1" applyBorder="1" applyAlignment="1">
      <alignment horizontal="center" vertical="top" wrapText="1"/>
    </xf>
    <xf numFmtId="49" fontId="19" fillId="0" borderId="8" xfId="0" applyNumberFormat="1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3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8"/>
  <sheetViews>
    <sheetView workbookViewId="0">
      <selection activeCell="D2" sqref="D2:E2"/>
    </sheetView>
  </sheetViews>
  <sheetFormatPr defaultRowHeight="15"/>
  <cols>
    <col min="1" max="1" width="33" customWidth="1"/>
    <col min="2" max="2" width="74.140625" customWidth="1"/>
    <col min="3" max="3" width="17.85546875" customWidth="1"/>
    <col min="4" max="5" width="13.140625" style="5" customWidth="1"/>
    <col min="6" max="6" width="13.42578125" style="5" customWidth="1"/>
    <col min="7" max="7" width="10" bestFit="1" customWidth="1"/>
    <col min="257" max="257" width="33" customWidth="1"/>
    <col min="258" max="258" width="74.140625" customWidth="1"/>
    <col min="259" max="259" width="17.85546875" customWidth="1"/>
    <col min="260" max="261" width="13.140625" customWidth="1"/>
    <col min="262" max="262" width="13.42578125" customWidth="1"/>
    <col min="263" max="263" width="10" bestFit="1" customWidth="1"/>
    <col min="513" max="513" width="33" customWidth="1"/>
    <col min="514" max="514" width="74.140625" customWidth="1"/>
    <col min="515" max="515" width="17.85546875" customWidth="1"/>
    <col min="516" max="517" width="13.140625" customWidth="1"/>
    <col min="518" max="518" width="13.42578125" customWidth="1"/>
    <col min="519" max="519" width="10" bestFit="1" customWidth="1"/>
    <col min="769" max="769" width="33" customWidth="1"/>
    <col min="770" max="770" width="74.140625" customWidth="1"/>
    <col min="771" max="771" width="17.85546875" customWidth="1"/>
    <col min="772" max="773" width="13.140625" customWidth="1"/>
    <col min="774" max="774" width="13.42578125" customWidth="1"/>
    <col min="775" max="775" width="10" bestFit="1" customWidth="1"/>
    <col min="1025" max="1025" width="33" customWidth="1"/>
    <col min="1026" max="1026" width="74.140625" customWidth="1"/>
    <col min="1027" max="1027" width="17.85546875" customWidth="1"/>
    <col min="1028" max="1029" width="13.140625" customWidth="1"/>
    <col min="1030" max="1030" width="13.42578125" customWidth="1"/>
    <col min="1031" max="1031" width="10" bestFit="1" customWidth="1"/>
    <col min="1281" max="1281" width="33" customWidth="1"/>
    <col min="1282" max="1282" width="74.140625" customWidth="1"/>
    <col min="1283" max="1283" width="17.85546875" customWidth="1"/>
    <col min="1284" max="1285" width="13.140625" customWidth="1"/>
    <col min="1286" max="1286" width="13.42578125" customWidth="1"/>
    <col min="1287" max="1287" width="10" bestFit="1" customWidth="1"/>
    <col min="1537" max="1537" width="33" customWidth="1"/>
    <col min="1538" max="1538" width="74.140625" customWidth="1"/>
    <col min="1539" max="1539" width="17.85546875" customWidth="1"/>
    <col min="1540" max="1541" width="13.140625" customWidth="1"/>
    <col min="1542" max="1542" width="13.42578125" customWidth="1"/>
    <col min="1543" max="1543" width="10" bestFit="1" customWidth="1"/>
    <col min="1793" max="1793" width="33" customWidth="1"/>
    <col min="1794" max="1794" width="74.140625" customWidth="1"/>
    <col min="1795" max="1795" width="17.85546875" customWidth="1"/>
    <col min="1796" max="1797" width="13.140625" customWidth="1"/>
    <col min="1798" max="1798" width="13.42578125" customWidth="1"/>
    <col min="1799" max="1799" width="10" bestFit="1" customWidth="1"/>
    <col min="2049" max="2049" width="33" customWidth="1"/>
    <col min="2050" max="2050" width="74.140625" customWidth="1"/>
    <col min="2051" max="2051" width="17.85546875" customWidth="1"/>
    <col min="2052" max="2053" width="13.140625" customWidth="1"/>
    <col min="2054" max="2054" width="13.42578125" customWidth="1"/>
    <col min="2055" max="2055" width="10" bestFit="1" customWidth="1"/>
    <col min="2305" max="2305" width="33" customWidth="1"/>
    <col min="2306" max="2306" width="74.140625" customWidth="1"/>
    <col min="2307" max="2307" width="17.85546875" customWidth="1"/>
    <col min="2308" max="2309" width="13.140625" customWidth="1"/>
    <col min="2310" max="2310" width="13.42578125" customWidth="1"/>
    <col min="2311" max="2311" width="10" bestFit="1" customWidth="1"/>
    <col min="2561" max="2561" width="33" customWidth="1"/>
    <col min="2562" max="2562" width="74.140625" customWidth="1"/>
    <col min="2563" max="2563" width="17.85546875" customWidth="1"/>
    <col min="2564" max="2565" width="13.140625" customWidth="1"/>
    <col min="2566" max="2566" width="13.42578125" customWidth="1"/>
    <col min="2567" max="2567" width="10" bestFit="1" customWidth="1"/>
    <col min="2817" max="2817" width="33" customWidth="1"/>
    <col min="2818" max="2818" width="74.140625" customWidth="1"/>
    <col min="2819" max="2819" width="17.85546875" customWidth="1"/>
    <col min="2820" max="2821" width="13.140625" customWidth="1"/>
    <col min="2822" max="2822" width="13.42578125" customWidth="1"/>
    <col min="2823" max="2823" width="10" bestFit="1" customWidth="1"/>
    <col min="3073" max="3073" width="33" customWidth="1"/>
    <col min="3074" max="3074" width="74.140625" customWidth="1"/>
    <col min="3075" max="3075" width="17.85546875" customWidth="1"/>
    <col min="3076" max="3077" width="13.140625" customWidth="1"/>
    <col min="3078" max="3078" width="13.42578125" customWidth="1"/>
    <col min="3079" max="3079" width="10" bestFit="1" customWidth="1"/>
    <col min="3329" max="3329" width="33" customWidth="1"/>
    <col min="3330" max="3330" width="74.140625" customWidth="1"/>
    <col min="3331" max="3331" width="17.85546875" customWidth="1"/>
    <col min="3332" max="3333" width="13.140625" customWidth="1"/>
    <col min="3334" max="3334" width="13.42578125" customWidth="1"/>
    <col min="3335" max="3335" width="10" bestFit="1" customWidth="1"/>
    <col min="3585" max="3585" width="33" customWidth="1"/>
    <col min="3586" max="3586" width="74.140625" customWidth="1"/>
    <col min="3587" max="3587" width="17.85546875" customWidth="1"/>
    <col min="3588" max="3589" width="13.140625" customWidth="1"/>
    <col min="3590" max="3590" width="13.42578125" customWidth="1"/>
    <col min="3591" max="3591" width="10" bestFit="1" customWidth="1"/>
    <col min="3841" max="3841" width="33" customWidth="1"/>
    <col min="3842" max="3842" width="74.140625" customWidth="1"/>
    <col min="3843" max="3843" width="17.85546875" customWidth="1"/>
    <col min="3844" max="3845" width="13.140625" customWidth="1"/>
    <col min="3846" max="3846" width="13.42578125" customWidth="1"/>
    <col min="3847" max="3847" width="10" bestFit="1" customWidth="1"/>
    <col min="4097" max="4097" width="33" customWidth="1"/>
    <col min="4098" max="4098" width="74.140625" customWidth="1"/>
    <col min="4099" max="4099" width="17.85546875" customWidth="1"/>
    <col min="4100" max="4101" width="13.140625" customWidth="1"/>
    <col min="4102" max="4102" width="13.42578125" customWidth="1"/>
    <col min="4103" max="4103" width="10" bestFit="1" customWidth="1"/>
    <col min="4353" max="4353" width="33" customWidth="1"/>
    <col min="4354" max="4354" width="74.140625" customWidth="1"/>
    <col min="4355" max="4355" width="17.85546875" customWidth="1"/>
    <col min="4356" max="4357" width="13.140625" customWidth="1"/>
    <col min="4358" max="4358" width="13.42578125" customWidth="1"/>
    <col min="4359" max="4359" width="10" bestFit="1" customWidth="1"/>
    <col min="4609" max="4609" width="33" customWidth="1"/>
    <col min="4610" max="4610" width="74.140625" customWidth="1"/>
    <col min="4611" max="4611" width="17.85546875" customWidth="1"/>
    <col min="4612" max="4613" width="13.140625" customWidth="1"/>
    <col min="4614" max="4614" width="13.42578125" customWidth="1"/>
    <col min="4615" max="4615" width="10" bestFit="1" customWidth="1"/>
    <col min="4865" max="4865" width="33" customWidth="1"/>
    <col min="4866" max="4866" width="74.140625" customWidth="1"/>
    <col min="4867" max="4867" width="17.85546875" customWidth="1"/>
    <col min="4868" max="4869" width="13.140625" customWidth="1"/>
    <col min="4870" max="4870" width="13.42578125" customWidth="1"/>
    <col min="4871" max="4871" width="10" bestFit="1" customWidth="1"/>
    <col min="5121" max="5121" width="33" customWidth="1"/>
    <col min="5122" max="5122" width="74.140625" customWidth="1"/>
    <col min="5123" max="5123" width="17.85546875" customWidth="1"/>
    <col min="5124" max="5125" width="13.140625" customWidth="1"/>
    <col min="5126" max="5126" width="13.42578125" customWidth="1"/>
    <col min="5127" max="5127" width="10" bestFit="1" customWidth="1"/>
    <col min="5377" max="5377" width="33" customWidth="1"/>
    <col min="5378" max="5378" width="74.140625" customWidth="1"/>
    <col min="5379" max="5379" width="17.85546875" customWidth="1"/>
    <col min="5380" max="5381" width="13.140625" customWidth="1"/>
    <col min="5382" max="5382" width="13.42578125" customWidth="1"/>
    <col min="5383" max="5383" width="10" bestFit="1" customWidth="1"/>
    <col min="5633" max="5633" width="33" customWidth="1"/>
    <col min="5634" max="5634" width="74.140625" customWidth="1"/>
    <col min="5635" max="5635" width="17.85546875" customWidth="1"/>
    <col min="5636" max="5637" width="13.140625" customWidth="1"/>
    <col min="5638" max="5638" width="13.42578125" customWidth="1"/>
    <col min="5639" max="5639" width="10" bestFit="1" customWidth="1"/>
    <col min="5889" max="5889" width="33" customWidth="1"/>
    <col min="5890" max="5890" width="74.140625" customWidth="1"/>
    <col min="5891" max="5891" width="17.85546875" customWidth="1"/>
    <col min="5892" max="5893" width="13.140625" customWidth="1"/>
    <col min="5894" max="5894" width="13.42578125" customWidth="1"/>
    <col min="5895" max="5895" width="10" bestFit="1" customWidth="1"/>
    <col min="6145" max="6145" width="33" customWidth="1"/>
    <col min="6146" max="6146" width="74.140625" customWidth="1"/>
    <col min="6147" max="6147" width="17.85546875" customWidth="1"/>
    <col min="6148" max="6149" width="13.140625" customWidth="1"/>
    <col min="6150" max="6150" width="13.42578125" customWidth="1"/>
    <col min="6151" max="6151" width="10" bestFit="1" customWidth="1"/>
    <col min="6401" max="6401" width="33" customWidth="1"/>
    <col min="6402" max="6402" width="74.140625" customWidth="1"/>
    <col min="6403" max="6403" width="17.85546875" customWidth="1"/>
    <col min="6404" max="6405" width="13.140625" customWidth="1"/>
    <col min="6406" max="6406" width="13.42578125" customWidth="1"/>
    <col min="6407" max="6407" width="10" bestFit="1" customWidth="1"/>
    <col min="6657" max="6657" width="33" customWidth="1"/>
    <col min="6658" max="6658" width="74.140625" customWidth="1"/>
    <col min="6659" max="6659" width="17.85546875" customWidth="1"/>
    <col min="6660" max="6661" width="13.140625" customWidth="1"/>
    <col min="6662" max="6662" width="13.42578125" customWidth="1"/>
    <col min="6663" max="6663" width="10" bestFit="1" customWidth="1"/>
    <col min="6913" max="6913" width="33" customWidth="1"/>
    <col min="6914" max="6914" width="74.140625" customWidth="1"/>
    <col min="6915" max="6915" width="17.85546875" customWidth="1"/>
    <col min="6916" max="6917" width="13.140625" customWidth="1"/>
    <col min="6918" max="6918" width="13.42578125" customWidth="1"/>
    <col min="6919" max="6919" width="10" bestFit="1" customWidth="1"/>
    <col min="7169" max="7169" width="33" customWidth="1"/>
    <col min="7170" max="7170" width="74.140625" customWidth="1"/>
    <col min="7171" max="7171" width="17.85546875" customWidth="1"/>
    <col min="7172" max="7173" width="13.140625" customWidth="1"/>
    <col min="7174" max="7174" width="13.42578125" customWidth="1"/>
    <col min="7175" max="7175" width="10" bestFit="1" customWidth="1"/>
    <col min="7425" max="7425" width="33" customWidth="1"/>
    <col min="7426" max="7426" width="74.140625" customWidth="1"/>
    <col min="7427" max="7427" width="17.85546875" customWidth="1"/>
    <col min="7428" max="7429" width="13.140625" customWidth="1"/>
    <col min="7430" max="7430" width="13.42578125" customWidth="1"/>
    <col min="7431" max="7431" width="10" bestFit="1" customWidth="1"/>
    <col min="7681" max="7681" width="33" customWidth="1"/>
    <col min="7682" max="7682" width="74.140625" customWidth="1"/>
    <col min="7683" max="7683" width="17.85546875" customWidth="1"/>
    <col min="7684" max="7685" width="13.140625" customWidth="1"/>
    <col min="7686" max="7686" width="13.42578125" customWidth="1"/>
    <col min="7687" max="7687" width="10" bestFit="1" customWidth="1"/>
    <col min="7937" max="7937" width="33" customWidth="1"/>
    <col min="7938" max="7938" width="74.140625" customWidth="1"/>
    <col min="7939" max="7939" width="17.85546875" customWidth="1"/>
    <col min="7940" max="7941" width="13.140625" customWidth="1"/>
    <col min="7942" max="7942" width="13.42578125" customWidth="1"/>
    <col min="7943" max="7943" width="10" bestFit="1" customWidth="1"/>
    <col min="8193" max="8193" width="33" customWidth="1"/>
    <col min="8194" max="8194" width="74.140625" customWidth="1"/>
    <col min="8195" max="8195" width="17.85546875" customWidth="1"/>
    <col min="8196" max="8197" width="13.140625" customWidth="1"/>
    <col min="8198" max="8198" width="13.42578125" customWidth="1"/>
    <col min="8199" max="8199" width="10" bestFit="1" customWidth="1"/>
    <col min="8449" max="8449" width="33" customWidth="1"/>
    <col min="8450" max="8450" width="74.140625" customWidth="1"/>
    <col min="8451" max="8451" width="17.85546875" customWidth="1"/>
    <col min="8452" max="8453" width="13.140625" customWidth="1"/>
    <col min="8454" max="8454" width="13.42578125" customWidth="1"/>
    <col min="8455" max="8455" width="10" bestFit="1" customWidth="1"/>
    <col min="8705" max="8705" width="33" customWidth="1"/>
    <col min="8706" max="8706" width="74.140625" customWidth="1"/>
    <col min="8707" max="8707" width="17.85546875" customWidth="1"/>
    <col min="8708" max="8709" width="13.140625" customWidth="1"/>
    <col min="8710" max="8710" width="13.42578125" customWidth="1"/>
    <col min="8711" max="8711" width="10" bestFit="1" customWidth="1"/>
    <col min="8961" max="8961" width="33" customWidth="1"/>
    <col min="8962" max="8962" width="74.140625" customWidth="1"/>
    <col min="8963" max="8963" width="17.85546875" customWidth="1"/>
    <col min="8964" max="8965" width="13.140625" customWidth="1"/>
    <col min="8966" max="8966" width="13.42578125" customWidth="1"/>
    <col min="8967" max="8967" width="10" bestFit="1" customWidth="1"/>
    <col min="9217" max="9217" width="33" customWidth="1"/>
    <col min="9218" max="9218" width="74.140625" customWidth="1"/>
    <col min="9219" max="9219" width="17.85546875" customWidth="1"/>
    <col min="9220" max="9221" width="13.140625" customWidth="1"/>
    <col min="9222" max="9222" width="13.42578125" customWidth="1"/>
    <col min="9223" max="9223" width="10" bestFit="1" customWidth="1"/>
    <col min="9473" max="9473" width="33" customWidth="1"/>
    <col min="9474" max="9474" width="74.140625" customWidth="1"/>
    <col min="9475" max="9475" width="17.85546875" customWidth="1"/>
    <col min="9476" max="9477" width="13.140625" customWidth="1"/>
    <col min="9478" max="9478" width="13.42578125" customWidth="1"/>
    <col min="9479" max="9479" width="10" bestFit="1" customWidth="1"/>
    <col min="9729" max="9729" width="33" customWidth="1"/>
    <col min="9730" max="9730" width="74.140625" customWidth="1"/>
    <col min="9731" max="9731" width="17.85546875" customWidth="1"/>
    <col min="9732" max="9733" width="13.140625" customWidth="1"/>
    <col min="9734" max="9734" width="13.42578125" customWidth="1"/>
    <col min="9735" max="9735" width="10" bestFit="1" customWidth="1"/>
    <col min="9985" max="9985" width="33" customWidth="1"/>
    <col min="9986" max="9986" width="74.140625" customWidth="1"/>
    <col min="9987" max="9987" width="17.85546875" customWidth="1"/>
    <col min="9988" max="9989" width="13.140625" customWidth="1"/>
    <col min="9990" max="9990" width="13.42578125" customWidth="1"/>
    <col min="9991" max="9991" width="10" bestFit="1" customWidth="1"/>
    <col min="10241" max="10241" width="33" customWidth="1"/>
    <col min="10242" max="10242" width="74.140625" customWidth="1"/>
    <col min="10243" max="10243" width="17.85546875" customWidth="1"/>
    <col min="10244" max="10245" width="13.140625" customWidth="1"/>
    <col min="10246" max="10246" width="13.42578125" customWidth="1"/>
    <col min="10247" max="10247" width="10" bestFit="1" customWidth="1"/>
    <col min="10497" max="10497" width="33" customWidth="1"/>
    <col min="10498" max="10498" width="74.140625" customWidth="1"/>
    <col min="10499" max="10499" width="17.85546875" customWidth="1"/>
    <col min="10500" max="10501" width="13.140625" customWidth="1"/>
    <col min="10502" max="10502" width="13.42578125" customWidth="1"/>
    <col min="10503" max="10503" width="10" bestFit="1" customWidth="1"/>
    <col min="10753" max="10753" width="33" customWidth="1"/>
    <col min="10754" max="10754" width="74.140625" customWidth="1"/>
    <col min="10755" max="10755" width="17.85546875" customWidth="1"/>
    <col min="10756" max="10757" width="13.140625" customWidth="1"/>
    <col min="10758" max="10758" width="13.42578125" customWidth="1"/>
    <col min="10759" max="10759" width="10" bestFit="1" customWidth="1"/>
    <col min="11009" max="11009" width="33" customWidth="1"/>
    <col min="11010" max="11010" width="74.140625" customWidth="1"/>
    <col min="11011" max="11011" width="17.85546875" customWidth="1"/>
    <col min="11012" max="11013" width="13.140625" customWidth="1"/>
    <col min="11014" max="11014" width="13.42578125" customWidth="1"/>
    <col min="11015" max="11015" width="10" bestFit="1" customWidth="1"/>
    <col min="11265" max="11265" width="33" customWidth="1"/>
    <col min="11266" max="11266" width="74.140625" customWidth="1"/>
    <col min="11267" max="11267" width="17.85546875" customWidth="1"/>
    <col min="11268" max="11269" width="13.140625" customWidth="1"/>
    <col min="11270" max="11270" width="13.42578125" customWidth="1"/>
    <col min="11271" max="11271" width="10" bestFit="1" customWidth="1"/>
    <col min="11521" max="11521" width="33" customWidth="1"/>
    <col min="11522" max="11522" width="74.140625" customWidth="1"/>
    <col min="11523" max="11523" width="17.85546875" customWidth="1"/>
    <col min="11524" max="11525" width="13.140625" customWidth="1"/>
    <col min="11526" max="11526" width="13.42578125" customWidth="1"/>
    <col min="11527" max="11527" width="10" bestFit="1" customWidth="1"/>
    <col min="11777" max="11777" width="33" customWidth="1"/>
    <col min="11778" max="11778" width="74.140625" customWidth="1"/>
    <col min="11779" max="11779" width="17.85546875" customWidth="1"/>
    <col min="11780" max="11781" width="13.140625" customWidth="1"/>
    <col min="11782" max="11782" width="13.42578125" customWidth="1"/>
    <col min="11783" max="11783" width="10" bestFit="1" customWidth="1"/>
    <col min="12033" max="12033" width="33" customWidth="1"/>
    <col min="12034" max="12034" width="74.140625" customWidth="1"/>
    <col min="12035" max="12035" width="17.85546875" customWidth="1"/>
    <col min="12036" max="12037" width="13.140625" customWidth="1"/>
    <col min="12038" max="12038" width="13.42578125" customWidth="1"/>
    <col min="12039" max="12039" width="10" bestFit="1" customWidth="1"/>
    <col min="12289" max="12289" width="33" customWidth="1"/>
    <col min="12290" max="12290" width="74.140625" customWidth="1"/>
    <col min="12291" max="12291" width="17.85546875" customWidth="1"/>
    <col min="12292" max="12293" width="13.140625" customWidth="1"/>
    <col min="12294" max="12294" width="13.42578125" customWidth="1"/>
    <col min="12295" max="12295" width="10" bestFit="1" customWidth="1"/>
    <col min="12545" max="12545" width="33" customWidth="1"/>
    <col min="12546" max="12546" width="74.140625" customWidth="1"/>
    <col min="12547" max="12547" width="17.85546875" customWidth="1"/>
    <col min="12548" max="12549" width="13.140625" customWidth="1"/>
    <col min="12550" max="12550" width="13.42578125" customWidth="1"/>
    <col min="12551" max="12551" width="10" bestFit="1" customWidth="1"/>
    <col min="12801" max="12801" width="33" customWidth="1"/>
    <col min="12802" max="12802" width="74.140625" customWidth="1"/>
    <col min="12803" max="12803" width="17.85546875" customWidth="1"/>
    <col min="12804" max="12805" width="13.140625" customWidth="1"/>
    <col min="12806" max="12806" width="13.42578125" customWidth="1"/>
    <col min="12807" max="12807" width="10" bestFit="1" customWidth="1"/>
    <col min="13057" max="13057" width="33" customWidth="1"/>
    <col min="13058" max="13058" width="74.140625" customWidth="1"/>
    <col min="13059" max="13059" width="17.85546875" customWidth="1"/>
    <col min="13060" max="13061" width="13.140625" customWidth="1"/>
    <col min="13062" max="13062" width="13.42578125" customWidth="1"/>
    <col min="13063" max="13063" width="10" bestFit="1" customWidth="1"/>
    <col min="13313" max="13313" width="33" customWidth="1"/>
    <col min="13314" max="13314" width="74.140625" customWidth="1"/>
    <col min="13315" max="13315" width="17.85546875" customWidth="1"/>
    <col min="13316" max="13317" width="13.140625" customWidth="1"/>
    <col min="13318" max="13318" width="13.42578125" customWidth="1"/>
    <col min="13319" max="13319" width="10" bestFit="1" customWidth="1"/>
    <col min="13569" max="13569" width="33" customWidth="1"/>
    <col min="13570" max="13570" width="74.140625" customWidth="1"/>
    <col min="13571" max="13571" width="17.85546875" customWidth="1"/>
    <col min="13572" max="13573" width="13.140625" customWidth="1"/>
    <col min="13574" max="13574" width="13.42578125" customWidth="1"/>
    <col min="13575" max="13575" width="10" bestFit="1" customWidth="1"/>
    <col min="13825" max="13825" width="33" customWidth="1"/>
    <col min="13826" max="13826" width="74.140625" customWidth="1"/>
    <col min="13827" max="13827" width="17.85546875" customWidth="1"/>
    <col min="13828" max="13829" width="13.140625" customWidth="1"/>
    <col min="13830" max="13830" width="13.42578125" customWidth="1"/>
    <col min="13831" max="13831" width="10" bestFit="1" customWidth="1"/>
    <col min="14081" max="14081" width="33" customWidth="1"/>
    <col min="14082" max="14082" width="74.140625" customWidth="1"/>
    <col min="14083" max="14083" width="17.85546875" customWidth="1"/>
    <col min="14084" max="14085" width="13.140625" customWidth="1"/>
    <col min="14086" max="14086" width="13.42578125" customWidth="1"/>
    <col min="14087" max="14087" width="10" bestFit="1" customWidth="1"/>
    <col min="14337" max="14337" width="33" customWidth="1"/>
    <col min="14338" max="14338" width="74.140625" customWidth="1"/>
    <col min="14339" max="14339" width="17.85546875" customWidth="1"/>
    <col min="14340" max="14341" width="13.140625" customWidth="1"/>
    <col min="14342" max="14342" width="13.42578125" customWidth="1"/>
    <col min="14343" max="14343" width="10" bestFit="1" customWidth="1"/>
    <col min="14593" max="14593" width="33" customWidth="1"/>
    <col min="14594" max="14594" width="74.140625" customWidth="1"/>
    <col min="14595" max="14595" width="17.85546875" customWidth="1"/>
    <col min="14596" max="14597" width="13.140625" customWidth="1"/>
    <col min="14598" max="14598" width="13.42578125" customWidth="1"/>
    <col min="14599" max="14599" width="10" bestFit="1" customWidth="1"/>
    <col min="14849" max="14849" width="33" customWidth="1"/>
    <col min="14850" max="14850" width="74.140625" customWidth="1"/>
    <col min="14851" max="14851" width="17.85546875" customWidth="1"/>
    <col min="14852" max="14853" width="13.140625" customWidth="1"/>
    <col min="14854" max="14854" width="13.42578125" customWidth="1"/>
    <col min="14855" max="14855" width="10" bestFit="1" customWidth="1"/>
    <col min="15105" max="15105" width="33" customWidth="1"/>
    <col min="15106" max="15106" width="74.140625" customWidth="1"/>
    <col min="15107" max="15107" width="17.85546875" customWidth="1"/>
    <col min="15108" max="15109" width="13.140625" customWidth="1"/>
    <col min="15110" max="15110" width="13.42578125" customWidth="1"/>
    <col min="15111" max="15111" width="10" bestFit="1" customWidth="1"/>
    <col min="15361" max="15361" width="33" customWidth="1"/>
    <col min="15362" max="15362" width="74.140625" customWidth="1"/>
    <col min="15363" max="15363" width="17.85546875" customWidth="1"/>
    <col min="15364" max="15365" width="13.140625" customWidth="1"/>
    <col min="15366" max="15366" width="13.42578125" customWidth="1"/>
    <col min="15367" max="15367" width="10" bestFit="1" customWidth="1"/>
    <col min="15617" max="15617" width="33" customWidth="1"/>
    <col min="15618" max="15618" width="74.140625" customWidth="1"/>
    <col min="15619" max="15619" width="17.85546875" customWidth="1"/>
    <col min="15620" max="15621" width="13.140625" customWidth="1"/>
    <col min="15622" max="15622" width="13.42578125" customWidth="1"/>
    <col min="15623" max="15623" width="10" bestFit="1" customWidth="1"/>
    <col min="15873" max="15873" width="33" customWidth="1"/>
    <col min="15874" max="15874" width="74.140625" customWidth="1"/>
    <col min="15875" max="15875" width="17.85546875" customWidth="1"/>
    <col min="15876" max="15877" width="13.140625" customWidth="1"/>
    <col min="15878" max="15878" width="13.42578125" customWidth="1"/>
    <col min="15879" max="15879" width="10" bestFit="1" customWidth="1"/>
    <col min="16129" max="16129" width="33" customWidth="1"/>
    <col min="16130" max="16130" width="74.140625" customWidth="1"/>
    <col min="16131" max="16131" width="17.85546875" customWidth="1"/>
    <col min="16132" max="16133" width="13.140625" customWidth="1"/>
    <col min="16134" max="16134" width="13.42578125" customWidth="1"/>
    <col min="16135" max="16135" width="10" bestFit="1" customWidth="1"/>
  </cols>
  <sheetData>
    <row r="1" spans="1:6">
      <c r="A1" s="433" t="s">
        <v>406</v>
      </c>
      <c r="B1" s="433"/>
      <c r="C1" s="433"/>
      <c r="D1" s="433"/>
      <c r="E1" s="433"/>
    </row>
    <row r="2" spans="1:6">
      <c r="A2" s="433"/>
      <c r="B2" s="433"/>
      <c r="C2" s="433"/>
      <c r="D2" s="434" t="s">
        <v>662</v>
      </c>
      <c r="E2" s="434"/>
    </row>
    <row r="3" spans="1:6">
      <c r="A3" s="433" t="s">
        <v>1</v>
      </c>
      <c r="B3" s="433"/>
      <c r="C3" s="433"/>
      <c r="D3" s="433"/>
      <c r="E3" s="433"/>
    </row>
    <row r="4" spans="1:6">
      <c r="A4" s="433" t="s">
        <v>485</v>
      </c>
      <c r="B4" s="433"/>
      <c r="C4" s="433"/>
      <c r="D4" s="433"/>
      <c r="E4" s="433"/>
    </row>
    <row r="5" spans="1:6">
      <c r="A5" s="433" t="s">
        <v>3</v>
      </c>
      <c r="B5" s="433"/>
      <c r="C5" s="433"/>
      <c r="D5" s="433"/>
      <c r="E5" s="433"/>
    </row>
    <row r="6" spans="1:6">
      <c r="A6" s="433" t="s">
        <v>4</v>
      </c>
      <c r="B6" s="433"/>
      <c r="C6" s="433"/>
      <c r="D6" s="433"/>
      <c r="E6" s="433"/>
    </row>
    <row r="8" spans="1:6">
      <c r="B8" s="433"/>
      <c r="C8" s="433"/>
    </row>
    <row r="10" spans="1:6" s="22" customFormat="1" ht="20.25" customHeight="1">
      <c r="A10" s="431" t="s">
        <v>484</v>
      </c>
      <c r="B10" s="431"/>
      <c r="C10" s="431"/>
      <c r="D10" s="431"/>
      <c r="E10" s="431"/>
      <c r="F10" s="21"/>
    </row>
    <row r="11" spans="1:6" s="22" customFormat="1" ht="20.25" customHeight="1">
      <c r="A11" s="431"/>
      <c r="B11" s="431"/>
      <c r="C11" s="431"/>
      <c r="D11" s="431"/>
      <c r="E11" s="431"/>
      <c r="F11" s="21"/>
    </row>
    <row r="12" spans="1:6" s="22" customFormat="1" ht="20.25" customHeight="1">
      <c r="A12" s="431"/>
      <c r="B12" s="431"/>
      <c r="C12" s="431"/>
      <c r="D12" s="431"/>
      <c r="E12" s="431"/>
      <c r="F12" s="21"/>
    </row>
    <row r="13" spans="1:6" ht="60" customHeight="1" thickBot="1">
      <c r="A13" s="432"/>
      <c r="B13" s="432"/>
      <c r="C13" s="432"/>
      <c r="D13" s="432"/>
      <c r="E13" s="432"/>
    </row>
    <row r="14" spans="1:6" s="24" customFormat="1" ht="18.75" customHeight="1">
      <c r="A14" s="429" t="s">
        <v>486</v>
      </c>
      <c r="B14" s="429" t="s">
        <v>47</v>
      </c>
      <c r="C14" s="426" t="s">
        <v>475</v>
      </c>
      <c r="D14" s="427"/>
      <c r="E14" s="428"/>
      <c r="F14" s="23"/>
    </row>
    <row r="15" spans="1:6" s="24" customFormat="1" ht="15.75" customHeight="1" thickBot="1">
      <c r="A15" s="430"/>
      <c r="B15" s="430"/>
      <c r="C15" s="62" t="s">
        <v>477</v>
      </c>
      <c r="D15" s="62" t="s">
        <v>478</v>
      </c>
      <c r="E15" s="63" t="s">
        <v>479</v>
      </c>
      <c r="F15" s="23"/>
    </row>
    <row r="16" spans="1:6" s="24" customFormat="1" ht="19.5" hidden="1" thickBot="1">
      <c r="A16" s="25" t="s">
        <v>407</v>
      </c>
      <c r="B16" s="64" t="s">
        <v>408</v>
      </c>
      <c r="C16" s="67">
        <v>1800</v>
      </c>
      <c r="D16" s="68"/>
      <c r="E16" s="68"/>
      <c r="F16" s="23"/>
    </row>
    <row r="17" spans="1:6" s="24" customFormat="1" ht="16.5" hidden="1">
      <c r="A17" s="25" t="s">
        <v>409</v>
      </c>
      <c r="B17" s="65" t="s">
        <v>410</v>
      </c>
      <c r="C17" s="69"/>
      <c r="D17" s="68"/>
      <c r="E17" s="68"/>
      <c r="F17" s="23"/>
    </row>
    <row r="18" spans="1:6" s="27" customFormat="1" ht="18.75" hidden="1">
      <c r="A18" s="25" t="s">
        <v>407</v>
      </c>
      <c r="B18" s="64" t="s">
        <v>408</v>
      </c>
      <c r="C18" s="67"/>
      <c r="D18" s="70"/>
      <c r="E18" s="70"/>
      <c r="F18" s="26"/>
    </row>
    <row r="19" spans="1:6" s="27" customFormat="1" ht="16.5" hidden="1">
      <c r="A19" s="25" t="s">
        <v>409</v>
      </c>
      <c r="B19" s="65" t="s">
        <v>410</v>
      </c>
      <c r="C19" s="69"/>
      <c r="D19" s="70"/>
      <c r="E19" s="70"/>
      <c r="F19" s="26"/>
    </row>
    <row r="20" spans="1:6" s="27" customFormat="1" ht="18.75" hidden="1">
      <c r="A20" s="25" t="s">
        <v>407</v>
      </c>
      <c r="B20" s="64" t="s">
        <v>408</v>
      </c>
      <c r="C20" s="67"/>
      <c r="D20" s="70"/>
      <c r="E20" s="70"/>
      <c r="F20" s="26"/>
    </row>
    <row r="21" spans="1:6" s="27" customFormat="1" ht="16.5" hidden="1">
      <c r="A21" s="25" t="s">
        <v>409</v>
      </c>
      <c r="B21" s="65" t="s">
        <v>410</v>
      </c>
      <c r="C21" s="69"/>
      <c r="D21" s="70"/>
      <c r="E21" s="70"/>
      <c r="F21" s="26"/>
    </row>
    <row r="22" spans="1:6" s="27" customFormat="1" ht="18.75" hidden="1">
      <c r="A22" s="25" t="s">
        <v>407</v>
      </c>
      <c r="B22" s="64" t="s">
        <v>408</v>
      </c>
      <c r="C22" s="67"/>
      <c r="D22" s="70"/>
      <c r="E22" s="70"/>
      <c r="F22" s="26"/>
    </row>
    <row r="23" spans="1:6" s="27" customFormat="1" ht="16.5" hidden="1">
      <c r="A23" s="25" t="s">
        <v>409</v>
      </c>
      <c r="B23" s="65" t="s">
        <v>410</v>
      </c>
      <c r="C23" s="69"/>
      <c r="D23" s="70"/>
      <c r="E23" s="70"/>
      <c r="F23" s="26"/>
    </row>
    <row r="24" spans="1:6" s="27" customFormat="1" ht="18.75" hidden="1">
      <c r="A24" s="25" t="s">
        <v>407</v>
      </c>
      <c r="B24" s="64" t="s">
        <v>408</v>
      </c>
      <c r="C24" s="67"/>
      <c r="D24" s="70"/>
      <c r="E24" s="70"/>
      <c r="F24" s="26"/>
    </row>
    <row r="25" spans="1:6" s="27" customFormat="1" ht="16.5" hidden="1">
      <c r="A25" s="25" t="s">
        <v>409</v>
      </c>
      <c r="B25" s="65" t="s">
        <v>410</v>
      </c>
      <c r="C25" s="69"/>
      <c r="D25" s="70"/>
      <c r="E25" s="70"/>
      <c r="F25" s="26"/>
    </row>
    <row r="26" spans="1:6" s="27" customFormat="1" ht="18.75" hidden="1">
      <c r="A26" s="25" t="s">
        <v>407</v>
      </c>
      <c r="B26" s="64" t="s">
        <v>408</v>
      </c>
      <c r="C26" s="67"/>
      <c r="D26" s="70"/>
      <c r="E26" s="70"/>
      <c r="F26" s="26"/>
    </row>
    <row r="27" spans="1:6" s="27" customFormat="1" ht="16.5">
      <c r="A27" s="25" t="s">
        <v>409</v>
      </c>
      <c r="B27" s="65" t="s">
        <v>410</v>
      </c>
      <c r="C27" s="69">
        <v>771</v>
      </c>
      <c r="D27" s="69">
        <v>0</v>
      </c>
      <c r="E27" s="69">
        <v>0</v>
      </c>
      <c r="F27" s="26"/>
    </row>
    <row r="28" spans="1:6" s="30" customFormat="1" ht="19.5" thickBot="1">
      <c r="A28" s="28"/>
      <c r="B28" s="66" t="s">
        <v>411</v>
      </c>
      <c r="C28" s="71">
        <f>C27</f>
        <v>771</v>
      </c>
      <c r="D28" s="71">
        <f>D27</f>
        <v>0</v>
      </c>
      <c r="E28" s="71">
        <f>E27</f>
        <v>0</v>
      </c>
      <c r="F28" s="29"/>
    </row>
    <row r="29" spans="1:6" s="22" customFormat="1" ht="12.75">
      <c r="A29" s="31"/>
      <c r="B29" s="31"/>
      <c r="C29" s="32"/>
      <c r="D29" s="32"/>
      <c r="E29" s="32"/>
      <c r="F29" s="21"/>
    </row>
    <row r="30" spans="1:6">
      <c r="A30" s="5"/>
      <c r="B30" s="5"/>
      <c r="C30" s="33"/>
      <c r="D30" s="33"/>
      <c r="E30" s="33"/>
    </row>
    <row r="31" spans="1:6" s="22" customFormat="1" ht="12.75">
      <c r="A31" s="21"/>
      <c r="B31" s="21"/>
      <c r="C31" s="32"/>
      <c r="D31" s="32"/>
      <c r="E31" s="32"/>
      <c r="F31" s="21"/>
    </row>
    <row r="32" spans="1:6">
      <c r="A32" s="5"/>
      <c r="B32" s="5"/>
      <c r="C32" s="33"/>
      <c r="D32" s="33"/>
      <c r="E32" s="33"/>
    </row>
    <row r="33" spans="1:6">
      <c r="A33" s="5"/>
      <c r="B33" s="5"/>
      <c r="C33" s="33"/>
      <c r="D33" s="33"/>
      <c r="E33" s="33"/>
    </row>
    <row r="34" spans="1:6" s="22" customFormat="1" ht="12.75">
      <c r="A34" s="21"/>
      <c r="B34" s="21"/>
      <c r="C34" s="32"/>
      <c r="D34" s="32"/>
      <c r="E34" s="32"/>
      <c r="F34" s="21"/>
    </row>
    <row r="35" spans="1:6" s="22" customFormat="1" ht="12.75">
      <c r="A35" s="21"/>
      <c r="B35" s="21"/>
      <c r="C35" s="32"/>
      <c r="D35" s="32"/>
      <c r="E35" s="32"/>
      <c r="F35" s="21"/>
    </row>
    <row r="36" spans="1:6" s="22" customFormat="1" ht="16.5">
      <c r="A36" s="34"/>
      <c r="B36" s="35"/>
      <c r="C36" s="36"/>
      <c r="D36" s="37"/>
      <c r="E36" s="37"/>
      <c r="F36" s="37"/>
    </row>
    <row r="37" spans="1:6" s="22" customFormat="1" ht="16.5">
      <c r="A37" s="37"/>
      <c r="B37" s="35"/>
      <c r="C37" s="36"/>
      <c r="D37" s="37"/>
      <c r="E37" s="37"/>
      <c r="F37" s="21"/>
    </row>
    <row r="38" spans="1:6" s="22" customFormat="1">
      <c r="A38" s="21"/>
      <c r="B38" s="21"/>
      <c r="C38" s="32"/>
      <c r="D38" s="32"/>
      <c r="E38" s="37"/>
      <c r="F38" s="21"/>
    </row>
    <row r="39" spans="1:6" s="22" customFormat="1" ht="15.75">
      <c r="A39" s="21"/>
      <c r="B39" s="38"/>
      <c r="C39" s="32"/>
      <c r="D39" s="32"/>
      <c r="E39" s="37"/>
      <c r="F39" s="21"/>
    </row>
    <row r="40" spans="1:6" s="22" customFormat="1" ht="15.75">
      <c r="A40" s="21"/>
      <c r="B40" s="21"/>
      <c r="C40" s="39"/>
      <c r="D40" s="32"/>
      <c r="E40" s="37"/>
      <c r="F40" s="32"/>
    </row>
    <row r="41" spans="1:6" s="22" customFormat="1">
      <c r="A41" s="21"/>
      <c r="B41" s="21"/>
      <c r="C41" s="32"/>
      <c r="D41" s="32"/>
      <c r="E41" s="37"/>
      <c r="F41" s="32"/>
    </row>
    <row r="42" spans="1:6" s="22" customFormat="1" ht="15.75">
      <c r="A42" s="40"/>
      <c r="B42" s="41"/>
      <c r="C42" s="20"/>
      <c r="D42" s="34"/>
      <c r="E42" s="37"/>
      <c r="F42" s="34"/>
    </row>
    <row r="43" spans="1:6" s="22" customFormat="1">
      <c r="A43" s="5"/>
      <c r="B43" s="42"/>
      <c r="C43" s="33"/>
      <c r="D43" s="33"/>
      <c r="E43" s="37"/>
      <c r="F43" s="32"/>
    </row>
    <row r="44" spans="1:6" s="22" customFormat="1">
      <c r="A44" s="43"/>
      <c r="B44" s="43"/>
      <c r="C44" s="44"/>
      <c r="D44" s="45"/>
      <c r="E44" s="37"/>
      <c r="F44" s="32"/>
    </row>
    <row r="45" spans="1:6" s="22" customFormat="1">
      <c r="A45" s="43"/>
      <c r="B45" s="43"/>
      <c r="C45" s="44"/>
      <c r="D45" s="45"/>
      <c r="E45" s="37"/>
      <c r="F45" s="32"/>
    </row>
    <row r="46" spans="1:6" s="22" customFormat="1">
      <c r="A46" s="43"/>
      <c r="B46" s="43"/>
      <c r="C46" s="44"/>
      <c r="D46" s="45"/>
      <c r="E46" s="37"/>
      <c r="F46" s="32"/>
    </row>
    <row r="47" spans="1:6" s="22" customFormat="1">
      <c r="A47" s="43"/>
      <c r="B47" s="43"/>
      <c r="C47" s="21"/>
      <c r="D47" s="45"/>
      <c r="E47" s="37"/>
      <c r="F47" s="32"/>
    </row>
    <row r="48" spans="1:6" s="22" customFormat="1">
      <c r="A48" s="43"/>
      <c r="B48" s="43"/>
      <c r="C48" s="44"/>
      <c r="D48" s="45"/>
      <c r="E48" s="37"/>
      <c r="F48" s="32"/>
    </row>
    <row r="49" spans="1:7" s="22" customFormat="1">
      <c r="A49" s="43"/>
      <c r="B49" s="43"/>
      <c r="C49" s="44"/>
      <c r="D49" s="45"/>
      <c r="E49" s="37"/>
      <c r="F49" s="32"/>
    </row>
    <row r="50" spans="1:7" s="22" customFormat="1">
      <c r="A50" s="43"/>
      <c r="B50" s="43"/>
      <c r="C50" s="44"/>
      <c r="D50" s="45"/>
      <c r="E50" s="37"/>
      <c r="F50" s="32"/>
    </row>
    <row r="51" spans="1:7" s="22" customFormat="1">
      <c r="A51" s="43"/>
      <c r="B51" s="43"/>
      <c r="C51" s="44"/>
      <c r="D51" s="45"/>
      <c r="E51" s="37"/>
      <c r="F51" s="32"/>
    </row>
    <row r="52" spans="1:7" s="22" customFormat="1">
      <c r="A52" s="43"/>
      <c r="B52" s="43"/>
      <c r="C52" s="44"/>
      <c r="D52" s="45"/>
      <c r="E52" s="37"/>
      <c r="F52" s="32"/>
    </row>
    <row r="53" spans="1:7" s="22" customFormat="1">
      <c r="A53" s="43"/>
      <c r="B53" s="43"/>
      <c r="C53" s="44"/>
      <c r="D53" s="45"/>
      <c r="E53" s="37"/>
      <c r="F53" s="32"/>
    </row>
    <row r="54" spans="1:7" s="22" customFormat="1">
      <c r="A54" s="43"/>
      <c r="B54" s="43"/>
      <c r="C54" s="44"/>
      <c r="D54" s="45"/>
      <c r="E54" s="37"/>
      <c r="F54" s="32"/>
    </row>
    <row r="55" spans="1:7" s="22" customFormat="1">
      <c r="A55" s="43"/>
      <c r="B55" s="43"/>
      <c r="C55" s="44"/>
      <c r="D55" s="45"/>
      <c r="E55" s="37"/>
      <c r="F55" s="32"/>
    </row>
    <row r="56" spans="1:7" s="22" customFormat="1">
      <c r="A56" s="43"/>
      <c r="B56" s="43"/>
      <c r="C56" s="44"/>
      <c r="D56" s="45"/>
      <c r="E56" s="37"/>
      <c r="F56" s="32"/>
    </row>
    <row r="57" spans="1:7" s="22" customFormat="1">
      <c r="A57" s="43"/>
      <c r="B57" s="43"/>
      <c r="C57" s="44"/>
      <c r="D57" s="45"/>
      <c r="E57" s="37"/>
      <c r="F57" s="32"/>
    </row>
    <row r="58" spans="1:7" s="22" customFormat="1">
      <c r="A58" s="43"/>
      <c r="B58" s="43"/>
      <c r="C58" s="44"/>
      <c r="D58" s="45"/>
      <c r="E58" s="37"/>
      <c r="F58" s="32"/>
    </row>
    <row r="59" spans="1:7" s="22" customFormat="1">
      <c r="A59" s="43"/>
      <c r="B59" s="43"/>
      <c r="C59" s="44"/>
      <c r="D59" s="45"/>
      <c r="E59" s="37"/>
      <c r="F59" s="32"/>
    </row>
    <row r="60" spans="1:7" s="22" customFormat="1">
      <c r="A60" s="43"/>
      <c r="B60" s="43"/>
      <c r="C60" s="44"/>
      <c r="D60" s="45"/>
      <c r="E60" s="37"/>
      <c r="F60" s="32"/>
    </row>
    <row r="61" spans="1:7" s="22" customFormat="1">
      <c r="A61" s="43"/>
      <c r="B61" s="43"/>
      <c r="C61" s="44"/>
      <c r="D61" s="45"/>
      <c r="E61" s="37"/>
      <c r="F61" s="32"/>
    </row>
    <row r="62" spans="1:7" s="22" customFormat="1">
      <c r="A62" s="43"/>
      <c r="B62" s="43"/>
      <c r="C62" s="44"/>
      <c r="D62" s="45"/>
      <c r="E62" s="37"/>
      <c r="F62" s="46"/>
      <c r="G62" s="47"/>
    </row>
    <row r="63" spans="1:7" s="22" customFormat="1">
      <c r="A63" s="43"/>
      <c r="B63" s="43"/>
      <c r="C63" s="44"/>
      <c r="D63" s="45"/>
      <c r="E63" s="37"/>
      <c r="F63" s="46"/>
      <c r="G63" s="47"/>
    </row>
    <row r="64" spans="1:7" s="22" customFormat="1">
      <c r="A64" s="43"/>
      <c r="B64" s="43"/>
      <c r="C64" s="44"/>
      <c r="D64" s="45"/>
      <c r="E64" s="37"/>
      <c r="F64" s="46"/>
      <c r="G64" s="47"/>
    </row>
    <row r="65" spans="1:7" s="22" customFormat="1">
      <c r="A65" s="43"/>
      <c r="B65" s="43"/>
      <c r="C65" s="44"/>
      <c r="D65" s="45"/>
      <c r="E65" s="37"/>
      <c r="F65" s="46"/>
      <c r="G65" s="47"/>
    </row>
    <row r="66" spans="1:7" s="22" customFormat="1">
      <c r="A66" s="43"/>
      <c r="B66" s="43"/>
      <c r="C66" s="44"/>
      <c r="D66" s="45"/>
      <c r="E66" s="37"/>
      <c r="F66" s="46"/>
      <c r="G66" s="47"/>
    </row>
    <row r="67" spans="1:7" s="22" customFormat="1">
      <c r="A67" s="43"/>
      <c r="B67" s="43"/>
      <c r="C67" s="44"/>
      <c r="D67" s="45"/>
      <c r="E67" s="37"/>
      <c r="F67" s="46"/>
      <c r="G67" s="47"/>
    </row>
    <row r="68" spans="1:7" s="22" customFormat="1">
      <c r="A68" s="43"/>
      <c r="B68" s="43"/>
      <c r="C68" s="44"/>
      <c r="D68" s="45"/>
      <c r="E68" s="37"/>
      <c r="F68" s="46"/>
      <c r="G68" s="47"/>
    </row>
    <row r="69" spans="1:7" s="22" customFormat="1">
      <c r="A69" s="43"/>
      <c r="B69" s="43"/>
      <c r="C69" s="44"/>
      <c r="D69" s="45"/>
      <c r="E69" s="37"/>
      <c r="F69" s="46"/>
      <c r="G69" s="47"/>
    </row>
    <row r="70" spans="1:7" s="22" customFormat="1">
      <c r="A70" s="43"/>
      <c r="B70" s="43"/>
      <c r="C70" s="44"/>
      <c r="D70" s="45"/>
      <c r="E70" s="37"/>
      <c r="F70" s="46"/>
      <c r="G70" s="47"/>
    </row>
    <row r="71" spans="1:7" s="22" customFormat="1">
      <c r="A71" s="43"/>
      <c r="B71" s="43"/>
      <c r="C71" s="44"/>
      <c r="D71" s="45"/>
      <c r="E71" s="37"/>
      <c r="F71" s="46"/>
      <c r="G71" s="47"/>
    </row>
    <row r="72" spans="1:7" s="22" customFormat="1">
      <c r="A72" s="43"/>
      <c r="B72" s="43"/>
      <c r="C72" s="44"/>
      <c r="D72" s="45"/>
      <c r="E72" s="37"/>
      <c r="F72" s="46"/>
      <c r="G72" s="47"/>
    </row>
    <row r="73" spans="1:7" s="22" customFormat="1">
      <c r="A73" s="43"/>
      <c r="B73" s="43"/>
      <c r="C73" s="44"/>
      <c r="D73" s="45"/>
      <c r="E73" s="37"/>
      <c r="F73" s="46"/>
      <c r="G73" s="47"/>
    </row>
    <row r="74" spans="1:7" s="22" customFormat="1">
      <c r="A74" s="43"/>
      <c r="B74" s="43"/>
      <c r="C74" s="44"/>
      <c r="D74" s="45"/>
      <c r="E74" s="37"/>
      <c r="F74" s="46"/>
      <c r="G74" s="47"/>
    </row>
    <row r="75" spans="1:7" s="22" customFormat="1">
      <c r="A75" s="43"/>
      <c r="B75" s="43"/>
      <c r="C75" s="44"/>
      <c r="D75" s="45"/>
      <c r="E75" s="37"/>
      <c r="F75" s="46"/>
      <c r="G75" s="47"/>
    </row>
    <row r="76" spans="1:7" s="22" customFormat="1">
      <c r="A76" s="43"/>
      <c r="B76" s="43"/>
      <c r="C76" s="44"/>
      <c r="D76" s="45"/>
      <c r="E76" s="37"/>
      <c r="F76" s="46"/>
      <c r="G76" s="47"/>
    </row>
    <row r="77" spans="1:7" s="22" customFormat="1">
      <c r="A77" s="43"/>
      <c r="B77" s="43"/>
      <c r="C77" s="44"/>
      <c r="D77" s="45"/>
      <c r="E77" s="37"/>
      <c r="F77" s="46"/>
      <c r="G77" s="47"/>
    </row>
    <row r="78" spans="1:7" s="22" customFormat="1">
      <c r="A78" s="43"/>
      <c r="B78" s="43"/>
      <c r="C78" s="44"/>
      <c r="D78" s="45"/>
      <c r="E78" s="37"/>
      <c r="F78" s="46"/>
      <c r="G78" s="47"/>
    </row>
    <row r="79" spans="1:7" s="22" customFormat="1">
      <c r="A79" s="43"/>
      <c r="B79" s="43"/>
      <c r="C79" s="44"/>
      <c r="D79" s="45"/>
      <c r="E79" s="37"/>
      <c r="F79" s="46"/>
      <c r="G79" s="47"/>
    </row>
    <row r="80" spans="1:7" s="22" customFormat="1">
      <c r="A80" s="43"/>
      <c r="B80" s="43"/>
      <c r="C80" s="44"/>
      <c r="D80" s="45"/>
      <c r="E80" s="37"/>
      <c r="F80" s="46"/>
      <c r="G80" s="47"/>
    </row>
    <row r="81" spans="1:7" s="22" customFormat="1">
      <c r="A81" s="43"/>
      <c r="B81" s="43"/>
      <c r="C81" s="44"/>
      <c r="D81" s="45"/>
      <c r="E81" s="37"/>
      <c r="F81" s="46"/>
      <c r="G81" s="47"/>
    </row>
    <row r="82" spans="1:7" s="22" customFormat="1">
      <c r="A82" s="43"/>
      <c r="B82" s="43"/>
      <c r="C82" s="44"/>
      <c r="D82" s="45"/>
      <c r="E82" s="37"/>
      <c r="F82" s="46"/>
      <c r="G82" s="47"/>
    </row>
    <row r="83" spans="1:7" s="22" customFormat="1">
      <c r="A83" s="43"/>
      <c r="B83" s="42"/>
      <c r="C83" s="44"/>
      <c r="D83" s="45"/>
      <c r="E83" s="37"/>
      <c r="F83" s="46"/>
      <c r="G83" s="47"/>
    </row>
    <row r="84" spans="1:7" s="22" customFormat="1">
      <c r="A84" s="5"/>
      <c r="B84" s="42"/>
      <c r="C84" s="45"/>
      <c r="D84" s="45"/>
      <c r="E84" s="37"/>
      <c r="F84" s="46"/>
      <c r="G84" s="47"/>
    </row>
    <row r="85" spans="1:7" s="22" customFormat="1">
      <c r="A85" s="5"/>
      <c r="B85" s="42"/>
      <c r="C85" s="44"/>
      <c r="D85" s="45"/>
      <c r="E85" s="37"/>
      <c r="F85" s="46"/>
      <c r="G85" s="47"/>
    </row>
    <row r="86" spans="1:7" s="22" customFormat="1">
      <c r="A86" s="5"/>
      <c r="B86" s="42"/>
      <c r="C86" s="44"/>
      <c r="D86" s="45"/>
      <c r="E86" s="37"/>
      <c r="F86" s="46"/>
      <c r="G86" s="47"/>
    </row>
    <row r="87" spans="1:7" s="22" customFormat="1">
      <c r="A87" s="5"/>
      <c r="B87" s="42"/>
      <c r="C87" s="44"/>
      <c r="D87" s="45"/>
      <c r="E87" s="37"/>
      <c r="F87" s="46"/>
      <c r="G87" s="47"/>
    </row>
    <row r="88" spans="1:7" s="22" customFormat="1">
      <c r="A88" s="5"/>
      <c r="B88" s="42"/>
      <c r="C88" s="44"/>
      <c r="D88" s="45"/>
      <c r="E88" s="37"/>
      <c r="F88" s="46"/>
      <c r="G88" s="47"/>
    </row>
    <row r="89" spans="1:7" s="22" customFormat="1">
      <c r="A89" s="5"/>
      <c r="B89" s="42"/>
      <c r="C89" s="44"/>
      <c r="D89" s="45"/>
      <c r="E89" s="37"/>
      <c r="F89" s="46"/>
      <c r="G89" s="47"/>
    </row>
    <row r="90" spans="1:7" s="22" customFormat="1">
      <c r="A90" s="5"/>
      <c r="B90" s="42"/>
      <c r="C90" s="44"/>
      <c r="D90" s="45"/>
      <c r="E90" s="37"/>
      <c r="F90" s="46"/>
      <c r="G90" s="47"/>
    </row>
    <row r="91" spans="1:7" s="22" customFormat="1">
      <c r="A91" s="5"/>
      <c r="B91" s="42"/>
      <c r="C91" s="44"/>
      <c r="D91" s="45"/>
      <c r="E91" s="37"/>
      <c r="F91" s="46"/>
      <c r="G91" s="47"/>
    </row>
    <row r="92" spans="1:7" s="22" customFormat="1">
      <c r="A92" s="5"/>
      <c r="B92" s="42"/>
      <c r="C92" s="44"/>
      <c r="D92" s="45"/>
      <c r="E92" s="37"/>
      <c r="F92" s="46"/>
      <c r="G92" s="47"/>
    </row>
    <row r="93" spans="1:7" s="22" customFormat="1">
      <c r="A93" s="5"/>
      <c r="B93" s="42"/>
      <c r="C93" s="44"/>
      <c r="D93" s="45"/>
      <c r="E93" s="37"/>
      <c r="F93" s="46"/>
      <c r="G93" s="47"/>
    </row>
    <row r="94" spans="1:7" s="22" customFormat="1">
      <c r="A94" s="5"/>
      <c r="B94" s="42"/>
      <c r="C94" s="44"/>
      <c r="D94" s="45"/>
      <c r="E94" s="37"/>
      <c r="F94" s="46"/>
      <c r="G94" s="47"/>
    </row>
    <row r="95" spans="1:7" s="22" customFormat="1">
      <c r="A95" s="5"/>
      <c r="B95" s="42"/>
      <c r="C95" s="44"/>
      <c r="D95" s="45"/>
      <c r="E95" s="37"/>
      <c r="F95" s="46"/>
      <c r="G95" s="47"/>
    </row>
    <row r="96" spans="1:7" s="22" customFormat="1">
      <c r="A96" s="5"/>
      <c r="B96" s="42"/>
      <c r="C96" s="44"/>
      <c r="D96" s="45"/>
      <c r="E96" s="37"/>
      <c r="F96" s="46"/>
      <c r="G96" s="47"/>
    </row>
    <row r="97" spans="1:7" s="22" customFormat="1">
      <c r="A97" s="5"/>
      <c r="B97" s="42"/>
      <c r="C97" s="44"/>
      <c r="D97" s="45"/>
      <c r="E97" s="37"/>
      <c r="F97" s="46"/>
      <c r="G97" s="47"/>
    </row>
    <row r="98" spans="1:7" s="22" customFormat="1">
      <c r="A98" s="5"/>
      <c r="B98" s="42"/>
      <c r="C98" s="44"/>
      <c r="D98" s="45"/>
      <c r="E98" s="37"/>
      <c r="F98" s="46"/>
      <c r="G98" s="47"/>
    </row>
    <row r="99" spans="1:7" s="22" customFormat="1">
      <c r="A99" s="5"/>
      <c r="B99" s="42"/>
      <c r="C99" s="44"/>
      <c r="D99" s="45"/>
      <c r="E99" s="37"/>
      <c r="F99" s="46"/>
      <c r="G99" s="47"/>
    </row>
    <row r="100" spans="1:7" s="22" customFormat="1">
      <c r="A100" s="5"/>
      <c r="B100" s="42"/>
      <c r="C100" s="44"/>
      <c r="D100" s="45"/>
      <c r="E100" s="37"/>
      <c r="F100" s="46"/>
      <c r="G100" s="47"/>
    </row>
    <row r="101" spans="1:7" s="22" customFormat="1">
      <c r="A101" s="5"/>
      <c r="B101" s="42"/>
      <c r="C101" s="44"/>
      <c r="D101" s="45"/>
      <c r="E101" s="37"/>
      <c r="F101" s="46"/>
      <c r="G101" s="47"/>
    </row>
    <row r="102" spans="1:7" s="22" customFormat="1">
      <c r="A102" s="5"/>
      <c r="B102" s="42"/>
      <c r="C102" s="44"/>
      <c r="D102" s="45"/>
      <c r="E102" s="37"/>
      <c r="F102" s="46"/>
      <c r="G102" s="47"/>
    </row>
    <row r="103" spans="1:7" s="22" customFormat="1">
      <c r="A103" s="5"/>
      <c r="B103" s="42"/>
      <c r="C103" s="44"/>
      <c r="D103" s="45"/>
      <c r="E103" s="37"/>
      <c r="F103" s="46"/>
      <c r="G103" s="47"/>
    </row>
    <row r="104" spans="1:7" s="22" customFormat="1">
      <c r="A104" s="5"/>
      <c r="B104" s="42"/>
      <c r="C104" s="44"/>
      <c r="D104" s="45"/>
      <c r="E104" s="37"/>
      <c r="F104" s="46"/>
      <c r="G104" s="47"/>
    </row>
    <row r="105" spans="1:7" s="22" customFormat="1">
      <c r="A105" s="5"/>
      <c r="B105" s="42"/>
      <c r="C105" s="44"/>
      <c r="D105" s="45"/>
      <c r="E105" s="37"/>
      <c r="F105" s="46"/>
      <c r="G105" s="47"/>
    </row>
    <row r="106" spans="1:7" s="22" customFormat="1">
      <c r="A106" s="5"/>
      <c r="B106" s="42"/>
      <c r="C106" s="44"/>
      <c r="D106" s="45"/>
      <c r="E106" s="37"/>
      <c r="F106" s="46"/>
      <c r="G106" s="47"/>
    </row>
    <row r="107" spans="1:7" s="22" customFormat="1">
      <c r="A107" s="5"/>
      <c r="B107" s="42"/>
      <c r="C107" s="44"/>
      <c r="D107" s="45"/>
      <c r="E107" s="37"/>
      <c r="F107" s="46"/>
      <c r="G107" s="47"/>
    </row>
    <row r="108" spans="1:7" s="22" customFormat="1">
      <c r="A108" s="5"/>
      <c r="B108" s="42"/>
      <c r="C108" s="44"/>
      <c r="D108" s="45"/>
      <c r="E108" s="37"/>
      <c r="F108" s="46"/>
      <c r="G108" s="47"/>
    </row>
    <row r="109" spans="1:7" s="22" customFormat="1">
      <c r="A109" s="5"/>
      <c r="B109" s="42"/>
      <c r="C109" s="44"/>
      <c r="D109" s="45"/>
      <c r="E109" s="37"/>
      <c r="F109" s="46"/>
      <c r="G109" s="47"/>
    </row>
    <row r="110" spans="1:7" s="22" customFormat="1">
      <c r="A110" s="5"/>
      <c r="B110" s="42"/>
      <c r="C110" s="44"/>
      <c r="D110" s="45"/>
      <c r="E110" s="37"/>
      <c r="F110" s="46"/>
      <c r="G110" s="47"/>
    </row>
    <row r="111" spans="1:7" s="22" customFormat="1">
      <c r="A111" s="5"/>
      <c r="B111" s="43"/>
      <c r="C111" s="44"/>
      <c r="D111" s="45"/>
      <c r="E111" s="37"/>
      <c r="F111" s="46"/>
      <c r="G111" s="47"/>
    </row>
    <row r="112" spans="1:7" s="22" customFormat="1">
      <c r="A112" s="5"/>
      <c r="B112" s="43"/>
      <c r="C112" s="44"/>
      <c r="D112" s="45"/>
      <c r="E112" s="37"/>
      <c r="F112" s="46"/>
      <c r="G112" s="47"/>
    </row>
    <row r="113" spans="1:7" s="22" customFormat="1">
      <c r="A113" s="5"/>
      <c r="B113" s="42"/>
      <c r="C113" s="44"/>
      <c r="D113" s="45"/>
      <c r="E113" s="37"/>
      <c r="F113" s="46"/>
      <c r="G113" s="47"/>
    </row>
    <row r="114" spans="1:7" s="22" customFormat="1">
      <c r="A114" s="5"/>
      <c r="B114" s="42"/>
      <c r="C114" s="44"/>
      <c r="D114" s="45"/>
      <c r="E114" s="37"/>
      <c r="F114" s="46"/>
      <c r="G114" s="47"/>
    </row>
    <row r="115" spans="1:7" s="22" customFormat="1">
      <c r="A115" s="5"/>
      <c r="B115" s="42"/>
      <c r="C115" s="44"/>
      <c r="D115" s="45"/>
      <c r="E115" s="37"/>
      <c r="F115" s="46"/>
      <c r="G115" s="47"/>
    </row>
    <row r="116" spans="1:7" s="22" customFormat="1">
      <c r="A116" s="5"/>
      <c r="B116" s="42"/>
      <c r="C116" s="44"/>
      <c r="D116" s="45"/>
      <c r="E116" s="37"/>
      <c r="F116" s="46"/>
      <c r="G116" s="47"/>
    </row>
    <row r="117" spans="1:7" s="22" customFormat="1">
      <c r="A117" s="5"/>
      <c r="B117" s="42"/>
      <c r="C117" s="44"/>
      <c r="D117" s="45"/>
      <c r="E117" s="37"/>
      <c r="F117" s="46"/>
      <c r="G117" s="47"/>
    </row>
    <row r="118" spans="1:7" s="22" customFormat="1">
      <c r="A118" s="5"/>
      <c r="B118" s="42"/>
      <c r="C118" s="44"/>
      <c r="D118" s="45"/>
      <c r="E118" s="37"/>
      <c r="F118" s="46"/>
      <c r="G118" s="47"/>
    </row>
    <row r="119" spans="1:7" s="22" customFormat="1">
      <c r="A119" s="5"/>
      <c r="B119" s="42"/>
      <c r="C119" s="44"/>
      <c r="D119" s="45"/>
      <c r="E119" s="37"/>
      <c r="F119" s="46"/>
      <c r="G119" s="47"/>
    </row>
    <row r="120" spans="1:7" s="22" customFormat="1">
      <c r="A120" s="5"/>
      <c r="B120" s="43"/>
      <c r="C120" s="44"/>
      <c r="D120" s="45"/>
      <c r="E120" s="37"/>
      <c r="F120" s="46"/>
      <c r="G120" s="47"/>
    </row>
    <row r="121" spans="1:7" s="22" customFormat="1">
      <c r="A121" s="5"/>
      <c r="B121" s="43"/>
      <c r="C121" s="44"/>
      <c r="D121" s="45"/>
      <c r="E121" s="37"/>
      <c r="F121" s="46"/>
      <c r="G121" s="47"/>
    </row>
    <row r="122" spans="1:7" s="22" customFormat="1">
      <c r="A122" s="5"/>
      <c r="B122" s="43"/>
      <c r="C122" s="44"/>
      <c r="D122" s="45"/>
      <c r="E122" s="37"/>
      <c r="F122" s="46"/>
    </row>
    <row r="123" spans="1:7" s="22" customFormat="1">
      <c r="A123" s="5"/>
      <c r="B123" s="43"/>
      <c r="C123" s="44"/>
      <c r="D123" s="45"/>
      <c r="E123" s="37"/>
      <c r="F123" s="48"/>
    </row>
    <row r="124" spans="1:7" s="22" customFormat="1">
      <c r="A124" s="5"/>
      <c r="B124" s="43"/>
      <c r="C124" s="44"/>
      <c r="D124" s="45"/>
      <c r="E124" s="37"/>
      <c r="F124" s="48"/>
    </row>
    <row r="125" spans="1:7" s="22" customFormat="1">
      <c r="A125" s="5"/>
      <c r="B125" s="43"/>
      <c r="C125" s="44"/>
      <c r="D125" s="45"/>
      <c r="E125" s="37"/>
      <c r="F125" s="48"/>
    </row>
    <row r="126" spans="1:7" s="22" customFormat="1">
      <c r="A126" s="5"/>
      <c r="B126" s="43"/>
      <c r="C126" s="44"/>
      <c r="D126" s="45"/>
      <c r="E126" s="37"/>
      <c r="F126" s="48"/>
    </row>
    <row r="127" spans="1:7" s="22" customFormat="1">
      <c r="A127" s="5"/>
      <c r="B127" s="43"/>
      <c r="C127" s="44"/>
      <c r="D127" s="45"/>
      <c r="E127" s="37"/>
      <c r="F127" s="48"/>
    </row>
    <row r="128" spans="1:7" s="22" customFormat="1">
      <c r="A128" s="5"/>
      <c r="B128" s="43"/>
      <c r="C128" s="44"/>
      <c r="D128" s="45"/>
      <c r="E128" s="37"/>
      <c r="F128" s="48"/>
    </row>
    <row r="129" spans="1:6" s="22" customFormat="1">
      <c r="A129" s="5"/>
      <c r="B129" s="43"/>
      <c r="C129" s="44"/>
      <c r="D129" s="45"/>
      <c r="E129" s="37"/>
      <c r="F129" s="48"/>
    </row>
    <row r="130" spans="1:6" s="22" customFormat="1">
      <c r="A130" s="5"/>
      <c r="B130" s="43"/>
      <c r="C130" s="44"/>
      <c r="D130" s="45"/>
      <c r="E130" s="37"/>
      <c r="F130" s="48"/>
    </row>
    <row r="131" spans="1:6" s="22" customFormat="1">
      <c r="A131" s="5"/>
      <c r="B131" s="43"/>
      <c r="C131" s="44"/>
      <c r="D131" s="45"/>
      <c r="E131" s="37"/>
      <c r="F131" s="48"/>
    </row>
    <row r="132" spans="1:6" s="22" customFormat="1">
      <c r="A132" s="5"/>
      <c r="B132" s="43"/>
      <c r="C132" s="44"/>
      <c r="D132" s="45"/>
      <c r="E132" s="37"/>
      <c r="F132" s="48"/>
    </row>
    <row r="133" spans="1:6" s="22" customFormat="1">
      <c r="A133" s="5"/>
      <c r="B133" s="43"/>
      <c r="C133" s="44"/>
      <c r="D133" s="45"/>
      <c r="E133" s="37"/>
      <c r="F133" s="48"/>
    </row>
    <row r="134" spans="1:6" s="22" customFormat="1">
      <c r="A134" s="5"/>
      <c r="B134" s="43"/>
      <c r="C134" s="44"/>
      <c r="D134" s="45"/>
      <c r="E134" s="37"/>
      <c r="F134" s="48"/>
    </row>
    <row r="135" spans="1:6" s="22" customFormat="1">
      <c r="A135" s="5"/>
      <c r="B135" s="43"/>
      <c r="C135" s="44"/>
      <c r="D135" s="45"/>
      <c r="E135" s="37"/>
      <c r="F135" s="48"/>
    </row>
    <row r="136" spans="1:6" s="22" customFormat="1">
      <c r="A136" s="5"/>
      <c r="B136" s="43"/>
      <c r="C136" s="44"/>
      <c r="D136" s="45"/>
      <c r="E136" s="37"/>
      <c r="F136" s="48"/>
    </row>
    <row r="137" spans="1:6" s="22" customFormat="1">
      <c r="A137" s="5"/>
      <c r="B137" s="43"/>
      <c r="C137" s="44"/>
      <c r="D137" s="45"/>
      <c r="E137" s="37"/>
      <c r="F137" s="48"/>
    </row>
    <row r="138" spans="1:6" s="22" customFormat="1">
      <c r="A138" s="5"/>
      <c r="B138" s="43"/>
      <c r="C138" s="44"/>
      <c r="D138" s="45"/>
      <c r="E138" s="37"/>
      <c r="F138" s="48"/>
    </row>
    <row r="139" spans="1:6" s="22" customFormat="1">
      <c r="A139" s="5"/>
      <c r="B139" s="43"/>
      <c r="C139" s="44"/>
      <c r="D139" s="45"/>
      <c r="E139" s="37"/>
      <c r="F139" s="48"/>
    </row>
    <row r="140" spans="1:6" s="22" customFormat="1">
      <c r="A140" s="5"/>
      <c r="B140" s="43"/>
      <c r="C140" s="44"/>
      <c r="D140" s="45"/>
      <c r="E140" s="37"/>
      <c r="F140" s="48"/>
    </row>
    <row r="141" spans="1:6" s="22" customFormat="1">
      <c r="A141" s="5"/>
      <c r="B141" s="43"/>
      <c r="C141" s="44"/>
      <c r="D141" s="45"/>
      <c r="E141" s="37"/>
      <c r="F141" s="48"/>
    </row>
    <row r="142" spans="1:6" s="22" customFormat="1">
      <c r="A142" s="5"/>
      <c r="B142" s="43"/>
      <c r="C142" s="44"/>
      <c r="D142" s="45"/>
      <c r="E142" s="37"/>
      <c r="F142" s="48"/>
    </row>
    <row r="143" spans="1:6" s="22" customFormat="1">
      <c r="A143" s="5"/>
      <c r="B143" s="43"/>
      <c r="C143" s="44"/>
      <c r="D143" s="45"/>
      <c r="E143" s="37"/>
      <c r="F143" s="48"/>
    </row>
    <row r="144" spans="1:6" s="22" customFormat="1">
      <c r="A144" s="5"/>
      <c r="B144" s="43"/>
      <c r="C144" s="44"/>
      <c r="D144" s="45"/>
      <c r="E144" s="37"/>
      <c r="F144" s="48"/>
    </row>
    <row r="145" spans="1:6" s="22" customFormat="1">
      <c r="A145" s="5"/>
      <c r="B145" s="43"/>
      <c r="C145" s="44"/>
      <c r="D145" s="45"/>
      <c r="E145" s="37"/>
      <c r="F145" s="48"/>
    </row>
    <row r="146" spans="1:6" s="22" customFormat="1">
      <c r="A146" s="5"/>
      <c r="B146" s="43"/>
      <c r="C146" s="44"/>
      <c r="D146" s="45"/>
      <c r="E146" s="37"/>
      <c r="F146" s="48"/>
    </row>
    <row r="147" spans="1:6" s="22" customFormat="1">
      <c r="A147" s="5"/>
      <c r="B147" s="43"/>
      <c r="C147" s="44"/>
      <c r="D147" s="45"/>
      <c r="E147" s="37"/>
      <c r="F147" s="48"/>
    </row>
    <row r="148" spans="1:6" s="22" customFormat="1">
      <c r="A148" s="5"/>
      <c r="B148" s="43"/>
      <c r="C148" s="44"/>
      <c r="D148" s="45"/>
      <c r="E148" s="37"/>
      <c r="F148" s="48"/>
    </row>
    <row r="149" spans="1:6" s="22" customFormat="1">
      <c r="A149" s="5"/>
      <c r="B149" s="43"/>
      <c r="C149" s="44"/>
      <c r="D149" s="45"/>
      <c r="E149" s="37"/>
      <c r="F149" s="48"/>
    </row>
    <row r="150" spans="1:6" s="22" customFormat="1">
      <c r="A150" s="5"/>
      <c r="B150" s="43"/>
      <c r="C150" s="44"/>
      <c r="D150" s="45"/>
      <c r="E150" s="37"/>
      <c r="F150" s="48"/>
    </row>
    <row r="151" spans="1:6" s="22" customFormat="1">
      <c r="A151" s="5"/>
      <c r="B151" s="43"/>
      <c r="C151" s="44"/>
      <c r="D151" s="45"/>
      <c r="E151" s="37"/>
      <c r="F151" s="48"/>
    </row>
    <row r="152" spans="1:6" s="22" customFormat="1">
      <c r="A152" s="5"/>
      <c r="B152" s="43"/>
      <c r="C152" s="44"/>
      <c r="D152" s="45"/>
      <c r="E152" s="37"/>
      <c r="F152" s="48"/>
    </row>
    <row r="153" spans="1:6" s="22" customFormat="1">
      <c r="A153" s="5"/>
      <c r="B153" s="43"/>
      <c r="C153" s="44"/>
      <c r="D153" s="45"/>
      <c r="E153" s="37"/>
      <c r="F153" s="48"/>
    </row>
    <row r="154" spans="1:6" s="22" customFormat="1">
      <c r="A154" s="5"/>
      <c r="B154" s="43"/>
      <c r="C154" s="44"/>
      <c r="D154" s="45"/>
      <c r="E154" s="37"/>
      <c r="F154" s="48"/>
    </row>
    <row r="155" spans="1:6" s="22" customFormat="1">
      <c r="A155" s="5"/>
      <c r="B155" s="43"/>
      <c r="C155" s="44"/>
      <c r="D155" s="45"/>
      <c r="E155" s="37"/>
      <c r="F155" s="48"/>
    </row>
    <row r="156" spans="1:6" s="22" customFormat="1">
      <c r="A156" s="5"/>
      <c r="B156" s="43"/>
      <c r="C156" s="44"/>
      <c r="D156" s="45"/>
      <c r="E156" s="37"/>
      <c r="F156" s="48"/>
    </row>
    <row r="157" spans="1:6" s="22" customFormat="1">
      <c r="A157" s="5"/>
      <c r="B157" s="43"/>
      <c r="C157" s="44"/>
      <c r="D157" s="45"/>
      <c r="E157" s="37"/>
      <c r="F157" s="48"/>
    </row>
    <row r="158" spans="1:6" s="22" customFormat="1">
      <c r="A158" s="5"/>
      <c r="B158" s="43"/>
      <c r="C158" s="44"/>
      <c r="D158" s="45"/>
      <c r="E158" s="37"/>
      <c r="F158" s="48"/>
    </row>
    <row r="159" spans="1:6" s="22" customFormat="1">
      <c r="A159" s="5"/>
      <c r="B159" s="43"/>
      <c r="C159" s="44"/>
      <c r="D159" s="45"/>
      <c r="E159" s="37"/>
      <c r="F159" s="48"/>
    </row>
    <row r="160" spans="1:6" s="22" customFormat="1">
      <c r="A160" s="5"/>
      <c r="B160" s="43"/>
      <c r="C160" s="44"/>
      <c r="D160" s="45"/>
      <c r="E160" s="37"/>
      <c r="F160" s="48"/>
    </row>
    <row r="161" spans="1:6" s="22" customFormat="1">
      <c r="A161" s="5"/>
      <c r="B161" s="43"/>
      <c r="C161" s="44"/>
      <c r="D161" s="45"/>
      <c r="E161" s="37"/>
      <c r="F161" s="48"/>
    </row>
    <row r="162" spans="1:6" s="22" customFormat="1">
      <c r="A162" s="5"/>
      <c r="B162" s="43"/>
      <c r="C162" s="44"/>
      <c r="D162" s="45"/>
      <c r="E162" s="37"/>
      <c r="F162" s="48"/>
    </row>
    <row r="163" spans="1:6" s="22" customFormat="1">
      <c r="A163" s="5"/>
      <c r="B163" s="43"/>
      <c r="C163" s="44"/>
      <c r="D163" s="45"/>
      <c r="E163" s="37"/>
      <c r="F163" s="48"/>
    </row>
    <row r="164" spans="1:6" s="22" customFormat="1">
      <c r="A164" s="5"/>
      <c r="B164" s="43"/>
      <c r="C164" s="44"/>
      <c r="D164" s="45"/>
      <c r="E164" s="37"/>
      <c r="F164" s="48"/>
    </row>
    <row r="165" spans="1:6" s="22" customFormat="1">
      <c r="A165" s="5"/>
      <c r="B165" s="43"/>
      <c r="C165" s="44"/>
      <c r="D165" s="45"/>
      <c r="E165" s="37"/>
      <c r="F165" s="48"/>
    </row>
    <row r="166" spans="1:6" s="22" customFormat="1">
      <c r="A166" s="5"/>
      <c r="B166" s="43"/>
      <c r="C166" s="44"/>
      <c r="D166" s="45"/>
      <c r="E166" s="37"/>
      <c r="F166" s="48"/>
    </row>
    <row r="167" spans="1:6" s="22" customFormat="1" ht="15.75">
      <c r="A167" s="40"/>
      <c r="B167" s="49"/>
      <c r="C167" s="50"/>
      <c r="D167" s="51"/>
      <c r="E167" s="37"/>
      <c r="F167" s="51"/>
    </row>
    <row r="168" spans="1:6" s="22" customFormat="1">
      <c r="A168" s="5"/>
      <c r="B168" s="5"/>
      <c r="C168" s="45"/>
      <c r="D168" s="45"/>
      <c r="E168" s="37"/>
      <c r="F168" s="48"/>
    </row>
    <row r="169" spans="1:6" s="22" customFormat="1">
      <c r="A169" s="43"/>
      <c r="B169" s="43"/>
      <c r="C169" s="44"/>
      <c r="D169" s="45"/>
      <c r="E169" s="37"/>
      <c r="F169" s="48"/>
    </row>
    <row r="170" spans="1:6" s="22" customFormat="1">
      <c r="A170" s="5"/>
      <c r="B170" s="5"/>
      <c r="C170" s="45"/>
      <c r="D170" s="45"/>
      <c r="E170" s="37"/>
      <c r="F170" s="48"/>
    </row>
    <row r="171" spans="1:6" s="22" customFormat="1" ht="16.5">
      <c r="A171" s="52"/>
      <c r="B171" s="35"/>
      <c r="C171" s="53"/>
      <c r="D171" s="54"/>
      <c r="E171" s="37"/>
      <c r="F171" s="48"/>
    </row>
    <row r="172" spans="1:6" s="22" customFormat="1" ht="16.5">
      <c r="A172" s="52"/>
      <c r="B172" s="35"/>
      <c r="C172" s="53"/>
      <c r="D172" s="54"/>
      <c r="E172" s="37"/>
      <c r="F172" s="48"/>
    </row>
    <row r="173" spans="1:6" s="22" customFormat="1">
      <c r="A173" s="21"/>
      <c r="B173" s="21"/>
      <c r="C173" s="32"/>
      <c r="D173" s="32"/>
      <c r="E173" s="37"/>
      <c r="F173" s="48"/>
    </row>
    <row r="174" spans="1:6" s="22" customFormat="1">
      <c r="A174" s="21"/>
      <c r="B174" s="21"/>
      <c r="C174" s="32"/>
      <c r="D174" s="32"/>
      <c r="E174" s="37"/>
      <c r="F174" s="48"/>
    </row>
    <row r="175" spans="1:6">
      <c r="A175" s="5"/>
      <c r="B175" s="5"/>
      <c r="C175" s="33"/>
      <c r="D175" s="33"/>
      <c r="E175" s="37"/>
      <c r="F175" s="45"/>
    </row>
    <row r="176" spans="1:6">
      <c r="A176" s="5"/>
      <c r="B176" s="5"/>
      <c r="C176" s="33"/>
      <c r="D176" s="33"/>
      <c r="E176" s="37"/>
      <c r="F176" s="45"/>
    </row>
    <row r="177" spans="1:6" s="22" customFormat="1">
      <c r="A177" s="21"/>
      <c r="B177" s="21"/>
      <c r="C177" s="32"/>
      <c r="D177" s="32"/>
      <c r="E177" s="37"/>
      <c r="F177" s="48"/>
    </row>
    <row r="178" spans="1:6" s="22" customFormat="1">
      <c r="A178" s="21"/>
      <c r="B178" s="55"/>
      <c r="C178" s="32"/>
      <c r="D178" s="32"/>
      <c r="E178" s="37"/>
      <c r="F178" s="48"/>
    </row>
    <row r="179" spans="1:6" s="22" customFormat="1">
      <c r="A179" s="21"/>
      <c r="B179" s="55"/>
      <c r="C179" s="32"/>
      <c r="D179" s="32"/>
      <c r="E179" s="37"/>
      <c r="F179" s="48"/>
    </row>
    <row r="180" spans="1:6" ht="18">
      <c r="A180" s="49"/>
      <c r="B180" s="56"/>
      <c r="C180" s="57"/>
      <c r="D180" s="58"/>
      <c r="E180" s="37"/>
      <c r="F180" s="59"/>
    </row>
    <row r="181" spans="1:6">
      <c r="F181" s="59"/>
    </row>
    <row r="182" spans="1:6">
      <c r="F182" s="59"/>
    </row>
    <row r="183" spans="1:6">
      <c r="F183" s="59"/>
    </row>
    <row r="184" spans="1:6">
      <c r="F184" s="59"/>
    </row>
    <row r="185" spans="1:6">
      <c r="F185" s="59"/>
    </row>
    <row r="186" spans="1:6">
      <c r="F186" s="59"/>
    </row>
    <row r="187" spans="1:6">
      <c r="F187" s="59"/>
    </row>
    <row r="188" spans="1:6">
      <c r="F188" s="59"/>
    </row>
  </sheetData>
  <mergeCells count="12">
    <mergeCell ref="C14:E14"/>
    <mergeCell ref="B14:B15"/>
    <mergeCell ref="A14:A15"/>
    <mergeCell ref="A10:E13"/>
    <mergeCell ref="A1:E1"/>
    <mergeCell ref="A3:E3"/>
    <mergeCell ref="A4:E4"/>
    <mergeCell ref="A5:E5"/>
    <mergeCell ref="A6:E6"/>
    <mergeCell ref="B8:C8"/>
    <mergeCell ref="A2:C2"/>
    <mergeCell ref="D2:E2"/>
  </mergeCells>
  <pageMargins left="0.78740157480314965" right="0.39370078740157483" top="0.78740157480314965" bottom="0.78740157480314965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1"/>
  <sheetViews>
    <sheetView workbookViewId="0">
      <selection activeCell="D2" sqref="D2:E2"/>
    </sheetView>
  </sheetViews>
  <sheetFormatPr defaultRowHeight="15"/>
  <cols>
    <col min="1" max="1" width="24.7109375" style="1" customWidth="1"/>
    <col min="2" max="2" width="61.140625" style="1" customWidth="1"/>
    <col min="3" max="3" width="12.42578125" style="1" customWidth="1"/>
    <col min="4" max="4" width="17.28515625" style="1" customWidth="1"/>
    <col min="5" max="5" width="11.5703125" style="1" customWidth="1"/>
    <col min="6" max="7" width="9.140625" style="1"/>
    <col min="8" max="8" width="14.7109375" style="1" customWidth="1"/>
    <col min="9" max="9" width="23.7109375" style="1" customWidth="1"/>
    <col min="10" max="256" width="9.140625" style="1"/>
    <col min="257" max="257" width="24.7109375" style="1" customWidth="1"/>
    <col min="258" max="258" width="61.140625" style="1" customWidth="1"/>
    <col min="259" max="259" width="11.42578125" style="1" customWidth="1"/>
    <col min="260" max="260" width="12.28515625" style="1" customWidth="1"/>
    <col min="261" max="512" width="9.140625" style="1"/>
    <col min="513" max="513" width="24.7109375" style="1" customWidth="1"/>
    <col min="514" max="514" width="61.140625" style="1" customWidth="1"/>
    <col min="515" max="515" width="11.42578125" style="1" customWidth="1"/>
    <col min="516" max="516" width="12.28515625" style="1" customWidth="1"/>
    <col min="517" max="768" width="9.140625" style="1"/>
    <col min="769" max="769" width="24.7109375" style="1" customWidth="1"/>
    <col min="770" max="770" width="61.140625" style="1" customWidth="1"/>
    <col min="771" max="771" width="11.42578125" style="1" customWidth="1"/>
    <col min="772" max="772" width="12.28515625" style="1" customWidth="1"/>
    <col min="773" max="1024" width="9.140625" style="1"/>
    <col min="1025" max="1025" width="24.7109375" style="1" customWidth="1"/>
    <col min="1026" max="1026" width="61.140625" style="1" customWidth="1"/>
    <col min="1027" max="1027" width="11.42578125" style="1" customWidth="1"/>
    <col min="1028" max="1028" width="12.28515625" style="1" customWidth="1"/>
    <col min="1029" max="1280" width="9.140625" style="1"/>
    <col min="1281" max="1281" width="24.7109375" style="1" customWidth="1"/>
    <col min="1282" max="1282" width="61.140625" style="1" customWidth="1"/>
    <col min="1283" max="1283" width="11.42578125" style="1" customWidth="1"/>
    <col min="1284" max="1284" width="12.28515625" style="1" customWidth="1"/>
    <col min="1285" max="1536" width="9.140625" style="1"/>
    <col min="1537" max="1537" width="24.7109375" style="1" customWidth="1"/>
    <col min="1538" max="1538" width="61.140625" style="1" customWidth="1"/>
    <col min="1539" max="1539" width="11.42578125" style="1" customWidth="1"/>
    <col min="1540" max="1540" width="12.28515625" style="1" customWidth="1"/>
    <col min="1541" max="1792" width="9.140625" style="1"/>
    <col min="1793" max="1793" width="24.7109375" style="1" customWidth="1"/>
    <col min="1794" max="1794" width="61.140625" style="1" customWidth="1"/>
    <col min="1795" max="1795" width="11.42578125" style="1" customWidth="1"/>
    <col min="1796" max="1796" width="12.28515625" style="1" customWidth="1"/>
    <col min="1797" max="2048" width="9.140625" style="1"/>
    <col min="2049" max="2049" width="24.7109375" style="1" customWidth="1"/>
    <col min="2050" max="2050" width="61.140625" style="1" customWidth="1"/>
    <col min="2051" max="2051" width="11.42578125" style="1" customWidth="1"/>
    <col min="2052" max="2052" width="12.28515625" style="1" customWidth="1"/>
    <col min="2053" max="2304" width="9.140625" style="1"/>
    <col min="2305" max="2305" width="24.7109375" style="1" customWidth="1"/>
    <col min="2306" max="2306" width="61.140625" style="1" customWidth="1"/>
    <col min="2307" max="2307" width="11.42578125" style="1" customWidth="1"/>
    <col min="2308" max="2308" width="12.28515625" style="1" customWidth="1"/>
    <col min="2309" max="2560" width="9.140625" style="1"/>
    <col min="2561" max="2561" width="24.7109375" style="1" customWidth="1"/>
    <col min="2562" max="2562" width="61.140625" style="1" customWidth="1"/>
    <col min="2563" max="2563" width="11.42578125" style="1" customWidth="1"/>
    <col min="2564" max="2564" width="12.28515625" style="1" customWidth="1"/>
    <col min="2565" max="2816" width="9.140625" style="1"/>
    <col min="2817" max="2817" width="24.7109375" style="1" customWidth="1"/>
    <col min="2818" max="2818" width="61.140625" style="1" customWidth="1"/>
    <col min="2819" max="2819" width="11.42578125" style="1" customWidth="1"/>
    <col min="2820" max="2820" width="12.28515625" style="1" customWidth="1"/>
    <col min="2821" max="3072" width="9.140625" style="1"/>
    <col min="3073" max="3073" width="24.7109375" style="1" customWidth="1"/>
    <col min="3074" max="3074" width="61.140625" style="1" customWidth="1"/>
    <col min="3075" max="3075" width="11.42578125" style="1" customWidth="1"/>
    <col min="3076" max="3076" width="12.28515625" style="1" customWidth="1"/>
    <col min="3077" max="3328" width="9.140625" style="1"/>
    <col min="3329" max="3329" width="24.7109375" style="1" customWidth="1"/>
    <col min="3330" max="3330" width="61.140625" style="1" customWidth="1"/>
    <col min="3331" max="3331" width="11.42578125" style="1" customWidth="1"/>
    <col min="3332" max="3332" width="12.28515625" style="1" customWidth="1"/>
    <col min="3333" max="3584" width="9.140625" style="1"/>
    <col min="3585" max="3585" width="24.7109375" style="1" customWidth="1"/>
    <col min="3586" max="3586" width="61.140625" style="1" customWidth="1"/>
    <col min="3587" max="3587" width="11.42578125" style="1" customWidth="1"/>
    <col min="3588" max="3588" width="12.28515625" style="1" customWidth="1"/>
    <col min="3589" max="3840" width="9.140625" style="1"/>
    <col min="3841" max="3841" width="24.7109375" style="1" customWidth="1"/>
    <col min="3842" max="3842" width="61.140625" style="1" customWidth="1"/>
    <col min="3843" max="3843" width="11.42578125" style="1" customWidth="1"/>
    <col min="3844" max="3844" width="12.28515625" style="1" customWidth="1"/>
    <col min="3845" max="4096" width="9.140625" style="1"/>
    <col min="4097" max="4097" width="24.7109375" style="1" customWidth="1"/>
    <col min="4098" max="4098" width="61.140625" style="1" customWidth="1"/>
    <col min="4099" max="4099" width="11.42578125" style="1" customWidth="1"/>
    <col min="4100" max="4100" width="12.28515625" style="1" customWidth="1"/>
    <col min="4101" max="4352" width="9.140625" style="1"/>
    <col min="4353" max="4353" width="24.7109375" style="1" customWidth="1"/>
    <col min="4354" max="4354" width="61.140625" style="1" customWidth="1"/>
    <col min="4355" max="4355" width="11.42578125" style="1" customWidth="1"/>
    <col min="4356" max="4356" width="12.28515625" style="1" customWidth="1"/>
    <col min="4357" max="4608" width="9.140625" style="1"/>
    <col min="4609" max="4609" width="24.7109375" style="1" customWidth="1"/>
    <col min="4610" max="4610" width="61.140625" style="1" customWidth="1"/>
    <col min="4611" max="4611" width="11.42578125" style="1" customWidth="1"/>
    <col min="4612" max="4612" width="12.28515625" style="1" customWidth="1"/>
    <col min="4613" max="4864" width="9.140625" style="1"/>
    <col min="4865" max="4865" width="24.7109375" style="1" customWidth="1"/>
    <col min="4866" max="4866" width="61.140625" style="1" customWidth="1"/>
    <col min="4867" max="4867" width="11.42578125" style="1" customWidth="1"/>
    <col min="4868" max="4868" width="12.28515625" style="1" customWidth="1"/>
    <col min="4869" max="5120" width="9.140625" style="1"/>
    <col min="5121" max="5121" width="24.7109375" style="1" customWidth="1"/>
    <col min="5122" max="5122" width="61.140625" style="1" customWidth="1"/>
    <col min="5123" max="5123" width="11.42578125" style="1" customWidth="1"/>
    <col min="5124" max="5124" width="12.28515625" style="1" customWidth="1"/>
    <col min="5125" max="5376" width="9.140625" style="1"/>
    <col min="5377" max="5377" width="24.7109375" style="1" customWidth="1"/>
    <col min="5378" max="5378" width="61.140625" style="1" customWidth="1"/>
    <col min="5379" max="5379" width="11.42578125" style="1" customWidth="1"/>
    <col min="5380" max="5380" width="12.28515625" style="1" customWidth="1"/>
    <col min="5381" max="5632" width="9.140625" style="1"/>
    <col min="5633" max="5633" width="24.7109375" style="1" customWidth="1"/>
    <col min="5634" max="5634" width="61.140625" style="1" customWidth="1"/>
    <col min="5635" max="5635" width="11.42578125" style="1" customWidth="1"/>
    <col min="5636" max="5636" width="12.28515625" style="1" customWidth="1"/>
    <col min="5637" max="5888" width="9.140625" style="1"/>
    <col min="5889" max="5889" width="24.7109375" style="1" customWidth="1"/>
    <col min="5890" max="5890" width="61.140625" style="1" customWidth="1"/>
    <col min="5891" max="5891" width="11.42578125" style="1" customWidth="1"/>
    <col min="5892" max="5892" width="12.28515625" style="1" customWidth="1"/>
    <col min="5893" max="6144" width="9.140625" style="1"/>
    <col min="6145" max="6145" width="24.7109375" style="1" customWidth="1"/>
    <col min="6146" max="6146" width="61.140625" style="1" customWidth="1"/>
    <col min="6147" max="6147" width="11.42578125" style="1" customWidth="1"/>
    <col min="6148" max="6148" width="12.28515625" style="1" customWidth="1"/>
    <col min="6149" max="6400" width="9.140625" style="1"/>
    <col min="6401" max="6401" width="24.7109375" style="1" customWidth="1"/>
    <col min="6402" max="6402" width="61.140625" style="1" customWidth="1"/>
    <col min="6403" max="6403" width="11.42578125" style="1" customWidth="1"/>
    <col min="6404" max="6404" width="12.28515625" style="1" customWidth="1"/>
    <col min="6405" max="6656" width="9.140625" style="1"/>
    <col min="6657" max="6657" width="24.7109375" style="1" customWidth="1"/>
    <col min="6658" max="6658" width="61.140625" style="1" customWidth="1"/>
    <col min="6659" max="6659" width="11.42578125" style="1" customWidth="1"/>
    <col min="6660" max="6660" width="12.28515625" style="1" customWidth="1"/>
    <col min="6661" max="6912" width="9.140625" style="1"/>
    <col min="6913" max="6913" width="24.7109375" style="1" customWidth="1"/>
    <col min="6914" max="6914" width="61.140625" style="1" customWidth="1"/>
    <col min="6915" max="6915" width="11.42578125" style="1" customWidth="1"/>
    <col min="6916" max="6916" width="12.28515625" style="1" customWidth="1"/>
    <col min="6917" max="7168" width="9.140625" style="1"/>
    <col min="7169" max="7169" width="24.7109375" style="1" customWidth="1"/>
    <col min="7170" max="7170" width="61.140625" style="1" customWidth="1"/>
    <col min="7171" max="7171" width="11.42578125" style="1" customWidth="1"/>
    <col min="7172" max="7172" width="12.28515625" style="1" customWidth="1"/>
    <col min="7173" max="7424" width="9.140625" style="1"/>
    <col min="7425" max="7425" width="24.7109375" style="1" customWidth="1"/>
    <col min="7426" max="7426" width="61.140625" style="1" customWidth="1"/>
    <col min="7427" max="7427" width="11.42578125" style="1" customWidth="1"/>
    <col min="7428" max="7428" width="12.28515625" style="1" customWidth="1"/>
    <col min="7429" max="7680" width="9.140625" style="1"/>
    <col min="7681" max="7681" width="24.7109375" style="1" customWidth="1"/>
    <col min="7682" max="7682" width="61.140625" style="1" customWidth="1"/>
    <col min="7683" max="7683" width="11.42578125" style="1" customWidth="1"/>
    <col min="7684" max="7684" width="12.28515625" style="1" customWidth="1"/>
    <col min="7685" max="7936" width="9.140625" style="1"/>
    <col min="7937" max="7937" width="24.7109375" style="1" customWidth="1"/>
    <col min="7938" max="7938" width="61.140625" style="1" customWidth="1"/>
    <col min="7939" max="7939" width="11.42578125" style="1" customWidth="1"/>
    <col min="7940" max="7940" width="12.28515625" style="1" customWidth="1"/>
    <col min="7941" max="8192" width="9.140625" style="1"/>
    <col min="8193" max="8193" width="24.7109375" style="1" customWidth="1"/>
    <col min="8194" max="8194" width="61.140625" style="1" customWidth="1"/>
    <col min="8195" max="8195" width="11.42578125" style="1" customWidth="1"/>
    <col min="8196" max="8196" width="12.28515625" style="1" customWidth="1"/>
    <col min="8197" max="8448" width="9.140625" style="1"/>
    <col min="8449" max="8449" width="24.7109375" style="1" customWidth="1"/>
    <col min="8450" max="8450" width="61.140625" style="1" customWidth="1"/>
    <col min="8451" max="8451" width="11.42578125" style="1" customWidth="1"/>
    <col min="8452" max="8452" width="12.28515625" style="1" customWidth="1"/>
    <col min="8453" max="8704" width="9.140625" style="1"/>
    <col min="8705" max="8705" width="24.7109375" style="1" customWidth="1"/>
    <col min="8706" max="8706" width="61.140625" style="1" customWidth="1"/>
    <col min="8707" max="8707" width="11.42578125" style="1" customWidth="1"/>
    <col min="8708" max="8708" width="12.28515625" style="1" customWidth="1"/>
    <col min="8709" max="8960" width="9.140625" style="1"/>
    <col min="8961" max="8961" width="24.7109375" style="1" customWidth="1"/>
    <col min="8962" max="8962" width="61.140625" style="1" customWidth="1"/>
    <col min="8963" max="8963" width="11.42578125" style="1" customWidth="1"/>
    <col min="8964" max="8964" width="12.28515625" style="1" customWidth="1"/>
    <col min="8965" max="9216" width="9.140625" style="1"/>
    <col min="9217" max="9217" width="24.7109375" style="1" customWidth="1"/>
    <col min="9218" max="9218" width="61.140625" style="1" customWidth="1"/>
    <col min="9219" max="9219" width="11.42578125" style="1" customWidth="1"/>
    <col min="9220" max="9220" width="12.28515625" style="1" customWidth="1"/>
    <col min="9221" max="9472" width="9.140625" style="1"/>
    <col min="9473" max="9473" width="24.7109375" style="1" customWidth="1"/>
    <col min="9474" max="9474" width="61.140625" style="1" customWidth="1"/>
    <col min="9475" max="9475" width="11.42578125" style="1" customWidth="1"/>
    <col min="9476" max="9476" width="12.28515625" style="1" customWidth="1"/>
    <col min="9477" max="9728" width="9.140625" style="1"/>
    <col min="9729" max="9729" width="24.7109375" style="1" customWidth="1"/>
    <col min="9730" max="9730" width="61.140625" style="1" customWidth="1"/>
    <col min="9731" max="9731" width="11.42578125" style="1" customWidth="1"/>
    <col min="9732" max="9732" width="12.28515625" style="1" customWidth="1"/>
    <col min="9733" max="9984" width="9.140625" style="1"/>
    <col min="9985" max="9985" width="24.7109375" style="1" customWidth="1"/>
    <col min="9986" max="9986" width="61.140625" style="1" customWidth="1"/>
    <col min="9987" max="9987" width="11.42578125" style="1" customWidth="1"/>
    <col min="9988" max="9988" width="12.28515625" style="1" customWidth="1"/>
    <col min="9989" max="10240" width="9.140625" style="1"/>
    <col min="10241" max="10241" width="24.7109375" style="1" customWidth="1"/>
    <col min="10242" max="10242" width="61.140625" style="1" customWidth="1"/>
    <col min="10243" max="10243" width="11.42578125" style="1" customWidth="1"/>
    <col min="10244" max="10244" width="12.28515625" style="1" customWidth="1"/>
    <col min="10245" max="10496" width="9.140625" style="1"/>
    <col min="10497" max="10497" width="24.7109375" style="1" customWidth="1"/>
    <col min="10498" max="10498" width="61.140625" style="1" customWidth="1"/>
    <col min="10499" max="10499" width="11.42578125" style="1" customWidth="1"/>
    <col min="10500" max="10500" width="12.28515625" style="1" customWidth="1"/>
    <col min="10501" max="10752" width="9.140625" style="1"/>
    <col min="10753" max="10753" width="24.7109375" style="1" customWidth="1"/>
    <col min="10754" max="10754" width="61.140625" style="1" customWidth="1"/>
    <col min="10755" max="10755" width="11.42578125" style="1" customWidth="1"/>
    <col min="10756" max="10756" width="12.28515625" style="1" customWidth="1"/>
    <col min="10757" max="11008" width="9.140625" style="1"/>
    <col min="11009" max="11009" width="24.7109375" style="1" customWidth="1"/>
    <col min="11010" max="11010" width="61.140625" style="1" customWidth="1"/>
    <col min="11011" max="11011" width="11.42578125" style="1" customWidth="1"/>
    <col min="11012" max="11012" width="12.28515625" style="1" customWidth="1"/>
    <col min="11013" max="11264" width="9.140625" style="1"/>
    <col min="11265" max="11265" width="24.7109375" style="1" customWidth="1"/>
    <col min="11266" max="11266" width="61.140625" style="1" customWidth="1"/>
    <col min="11267" max="11267" width="11.42578125" style="1" customWidth="1"/>
    <col min="11268" max="11268" width="12.28515625" style="1" customWidth="1"/>
    <col min="11269" max="11520" width="9.140625" style="1"/>
    <col min="11521" max="11521" width="24.7109375" style="1" customWidth="1"/>
    <col min="11522" max="11522" width="61.140625" style="1" customWidth="1"/>
    <col min="11523" max="11523" width="11.42578125" style="1" customWidth="1"/>
    <col min="11524" max="11524" width="12.28515625" style="1" customWidth="1"/>
    <col min="11525" max="11776" width="9.140625" style="1"/>
    <col min="11777" max="11777" width="24.7109375" style="1" customWidth="1"/>
    <col min="11778" max="11778" width="61.140625" style="1" customWidth="1"/>
    <col min="11779" max="11779" width="11.42578125" style="1" customWidth="1"/>
    <col min="11780" max="11780" width="12.28515625" style="1" customWidth="1"/>
    <col min="11781" max="12032" width="9.140625" style="1"/>
    <col min="12033" max="12033" width="24.7109375" style="1" customWidth="1"/>
    <col min="12034" max="12034" width="61.140625" style="1" customWidth="1"/>
    <col min="12035" max="12035" width="11.42578125" style="1" customWidth="1"/>
    <col min="12036" max="12036" width="12.28515625" style="1" customWidth="1"/>
    <col min="12037" max="12288" width="9.140625" style="1"/>
    <col min="12289" max="12289" width="24.7109375" style="1" customWidth="1"/>
    <col min="12290" max="12290" width="61.140625" style="1" customWidth="1"/>
    <col min="12291" max="12291" width="11.42578125" style="1" customWidth="1"/>
    <col min="12292" max="12292" width="12.28515625" style="1" customWidth="1"/>
    <col min="12293" max="12544" width="9.140625" style="1"/>
    <col min="12545" max="12545" width="24.7109375" style="1" customWidth="1"/>
    <col min="12546" max="12546" width="61.140625" style="1" customWidth="1"/>
    <col min="12547" max="12547" width="11.42578125" style="1" customWidth="1"/>
    <col min="12548" max="12548" width="12.28515625" style="1" customWidth="1"/>
    <col min="12549" max="12800" width="9.140625" style="1"/>
    <col min="12801" max="12801" width="24.7109375" style="1" customWidth="1"/>
    <col min="12802" max="12802" width="61.140625" style="1" customWidth="1"/>
    <col min="12803" max="12803" width="11.42578125" style="1" customWidth="1"/>
    <col min="12804" max="12804" width="12.28515625" style="1" customWidth="1"/>
    <col min="12805" max="13056" width="9.140625" style="1"/>
    <col min="13057" max="13057" width="24.7109375" style="1" customWidth="1"/>
    <col min="13058" max="13058" width="61.140625" style="1" customWidth="1"/>
    <col min="13059" max="13059" width="11.42578125" style="1" customWidth="1"/>
    <col min="13060" max="13060" width="12.28515625" style="1" customWidth="1"/>
    <col min="13061" max="13312" width="9.140625" style="1"/>
    <col min="13313" max="13313" width="24.7109375" style="1" customWidth="1"/>
    <col min="13314" max="13314" width="61.140625" style="1" customWidth="1"/>
    <col min="13315" max="13315" width="11.42578125" style="1" customWidth="1"/>
    <col min="13316" max="13316" width="12.28515625" style="1" customWidth="1"/>
    <col min="13317" max="13568" width="9.140625" style="1"/>
    <col min="13569" max="13569" width="24.7109375" style="1" customWidth="1"/>
    <col min="13570" max="13570" width="61.140625" style="1" customWidth="1"/>
    <col min="13571" max="13571" width="11.42578125" style="1" customWidth="1"/>
    <col min="13572" max="13572" width="12.28515625" style="1" customWidth="1"/>
    <col min="13573" max="13824" width="9.140625" style="1"/>
    <col min="13825" max="13825" width="24.7109375" style="1" customWidth="1"/>
    <col min="13826" max="13826" width="61.140625" style="1" customWidth="1"/>
    <col min="13827" max="13827" width="11.42578125" style="1" customWidth="1"/>
    <col min="13828" max="13828" width="12.28515625" style="1" customWidth="1"/>
    <col min="13829" max="14080" width="9.140625" style="1"/>
    <col min="14081" max="14081" width="24.7109375" style="1" customWidth="1"/>
    <col min="14082" max="14082" width="61.140625" style="1" customWidth="1"/>
    <col min="14083" max="14083" width="11.42578125" style="1" customWidth="1"/>
    <col min="14084" max="14084" width="12.28515625" style="1" customWidth="1"/>
    <col min="14085" max="14336" width="9.140625" style="1"/>
    <col min="14337" max="14337" width="24.7109375" style="1" customWidth="1"/>
    <col min="14338" max="14338" width="61.140625" style="1" customWidth="1"/>
    <col min="14339" max="14339" width="11.42578125" style="1" customWidth="1"/>
    <col min="14340" max="14340" width="12.28515625" style="1" customWidth="1"/>
    <col min="14341" max="14592" width="9.140625" style="1"/>
    <col min="14593" max="14593" width="24.7109375" style="1" customWidth="1"/>
    <col min="14594" max="14594" width="61.140625" style="1" customWidth="1"/>
    <col min="14595" max="14595" width="11.42578125" style="1" customWidth="1"/>
    <col min="14596" max="14596" width="12.28515625" style="1" customWidth="1"/>
    <col min="14597" max="14848" width="9.140625" style="1"/>
    <col min="14849" max="14849" width="24.7109375" style="1" customWidth="1"/>
    <col min="14850" max="14850" width="61.140625" style="1" customWidth="1"/>
    <col min="14851" max="14851" width="11.42578125" style="1" customWidth="1"/>
    <col min="14852" max="14852" width="12.28515625" style="1" customWidth="1"/>
    <col min="14853" max="15104" width="9.140625" style="1"/>
    <col min="15105" max="15105" width="24.7109375" style="1" customWidth="1"/>
    <col min="15106" max="15106" width="61.140625" style="1" customWidth="1"/>
    <col min="15107" max="15107" width="11.42578125" style="1" customWidth="1"/>
    <col min="15108" max="15108" width="12.28515625" style="1" customWidth="1"/>
    <col min="15109" max="15360" width="9.140625" style="1"/>
    <col min="15361" max="15361" width="24.7109375" style="1" customWidth="1"/>
    <col min="15362" max="15362" width="61.140625" style="1" customWidth="1"/>
    <col min="15363" max="15363" width="11.42578125" style="1" customWidth="1"/>
    <col min="15364" max="15364" width="12.28515625" style="1" customWidth="1"/>
    <col min="15365" max="15616" width="9.140625" style="1"/>
    <col min="15617" max="15617" width="24.7109375" style="1" customWidth="1"/>
    <col min="15618" max="15618" width="61.140625" style="1" customWidth="1"/>
    <col min="15619" max="15619" width="11.42578125" style="1" customWidth="1"/>
    <col min="15620" max="15620" width="12.28515625" style="1" customWidth="1"/>
    <col min="15621" max="15872" width="9.140625" style="1"/>
    <col min="15873" max="15873" width="24.7109375" style="1" customWidth="1"/>
    <col min="15874" max="15874" width="61.140625" style="1" customWidth="1"/>
    <col min="15875" max="15875" width="11.42578125" style="1" customWidth="1"/>
    <col min="15876" max="15876" width="12.28515625" style="1" customWidth="1"/>
    <col min="15877" max="16128" width="9.140625" style="1"/>
    <col min="16129" max="16129" width="24.7109375" style="1" customWidth="1"/>
    <col min="16130" max="16130" width="61.140625" style="1" customWidth="1"/>
    <col min="16131" max="16131" width="11.42578125" style="1" customWidth="1"/>
    <col min="16132" max="16132" width="12.28515625" style="1" customWidth="1"/>
    <col min="16133" max="16384" width="9.140625" style="1"/>
  </cols>
  <sheetData>
    <row r="1" spans="1:5">
      <c r="B1" s="436" t="s">
        <v>323</v>
      </c>
      <c r="C1" s="436"/>
      <c r="D1" s="436"/>
      <c r="E1" s="436"/>
    </row>
    <row r="2" spans="1:5">
      <c r="B2" s="435"/>
      <c r="C2" s="435"/>
      <c r="D2" s="435" t="s">
        <v>662</v>
      </c>
      <c r="E2" s="435"/>
    </row>
    <row r="3" spans="1:5">
      <c r="B3" s="444" t="s">
        <v>1</v>
      </c>
      <c r="C3" s="444"/>
      <c r="D3" s="444"/>
      <c r="E3" s="444"/>
    </row>
    <row r="4" spans="1:5">
      <c r="B4" s="444" t="s">
        <v>2</v>
      </c>
      <c r="C4" s="444"/>
      <c r="D4" s="444"/>
      <c r="E4" s="444"/>
    </row>
    <row r="5" spans="1:5">
      <c r="B5" s="444" t="s">
        <v>3</v>
      </c>
      <c r="C5" s="444"/>
      <c r="D5" s="444"/>
      <c r="E5" s="444"/>
    </row>
    <row r="6" spans="1:5">
      <c r="B6" s="444" t="s">
        <v>4</v>
      </c>
      <c r="C6" s="444"/>
      <c r="D6" s="444"/>
      <c r="E6" s="444"/>
    </row>
    <row r="7" spans="1:5" ht="13.5" customHeight="1">
      <c r="B7" s="442"/>
      <c r="C7" s="442"/>
      <c r="D7" s="442"/>
      <c r="E7" s="442"/>
    </row>
    <row r="8" spans="1:5" ht="101.25" customHeight="1">
      <c r="A8" s="443" t="s">
        <v>480</v>
      </c>
      <c r="B8" s="443"/>
      <c r="C8" s="443"/>
      <c r="D8" s="443"/>
      <c r="E8" s="443"/>
    </row>
    <row r="9" spans="1:5" ht="5.25" customHeight="1" thickBot="1"/>
    <row r="10" spans="1:5" ht="15" customHeight="1">
      <c r="A10" s="440" t="s">
        <v>481</v>
      </c>
      <c r="B10" s="437" t="s">
        <v>476</v>
      </c>
      <c r="C10" s="437" t="s">
        <v>475</v>
      </c>
      <c r="D10" s="437"/>
      <c r="E10" s="438"/>
    </row>
    <row r="11" spans="1:5" ht="15.75" thickBot="1">
      <c r="A11" s="441" t="s">
        <v>324</v>
      </c>
      <c r="B11" s="439"/>
      <c r="C11" s="252" t="s">
        <v>477</v>
      </c>
      <c r="D11" s="252" t="s">
        <v>478</v>
      </c>
      <c r="E11" s="253" t="s">
        <v>479</v>
      </c>
    </row>
    <row r="12" spans="1:5">
      <c r="A12" s="270">
        <v>1</v>
      </c>
      <c r="B12" s="270">
        <v>2</v>
      </c>
      <c r="C12" s="254">
        <v>3</v>
      </c>
      <c r="D12" s="254">
        <v>4</v>
      </c>
      <c r="E12" s="254">
        <v>5</v>
      </c>
    </row>
    <row r="13" spans="1:5" ht="15.75">
      <c r="A13" s="271" t="s">
        <v>325</v>
      </c>
      <c r="B13" s="272" t="s">
        <v>326</v>
      </c>
      <c r="C13" s="255">
        <f>C14+C18+C20+C26+C30+C39+C42+C16+C34+C36</f>
        <v>18622.400000000001</v>
      </c>
      <c r="D13" s="255">
        <f>D14+D18+D20+D26+D30+D39+D42+D16+D34+D36</f>
        <v>18882.100000000002</v>
      </c>
      <c r="E13" s="255">
        <f>E14+E18+E20+E26+E30+E39+E42+E16+E34+E36</f>
        <v>19093.7</v>
      </c>
    </row>
    <row r="14" spans="1:5">
      <c r="A14" s="261" t="s">
        <v>327</v>
      </c>
      <c r="B14" s="273" t="s">
        <v>328</v>
      </c>
      <c r="C14" s="16">
        <f>C15</f>
        <v>1240.5999999999999</v>
      </c>
      <c r="D14" s="16">
        <f>D15</f>
        <v>1315.1</v>
      </c>
      <c r="E14" s="16">
        <f>E15</f>
        <v>1405.8</v>
      </c>
    </row>
    <row r="15" spans="1:5">
      <c r="A15" s="4" t="s">
        <v>329</v>
      </c>
      <c r="B15" s="274" t="s">
        <v>330</v>
      </c>
      <c r="C15" s="17">
        <v>1240.5999999999999</v>
      </c>
      <c r="D15" s="275">
        <v>1315.1</v>
      </c>
      <c r="E15" s="275">
        <v>1405.8</v>
      </c>
    </row>
    <row r="16" spans="1:5" ht="25.5">
      <c r="A16" s="261" t="s">
        <v>331</v>
      </c>
      <c r="B16" s="273" t="s">
        <v>332</v>
      </c>
      <c r="C16" s="16">
        <f>C17</f>
        <v>1578.9</v>
      </c>
      <c r="D16" s="16">
        <f>D17</f>
        <v>1605.7</v>
      </c>
      <c r="E16" s="16">
        <f>E17</f>
        <v>1636.2</v>
      </c>
    </row>
    <row r="17" spans="1:9" ht="30">
      <c r="A17" s="4" t="s">
        <v>333</v>
      </c>
      <c r="B17" s="274" t="s">
        <v>334</v>
      </c>
      <c r="C17" s="17">
        <v>1578.9</v>
      </c>
      <c r="D17" s="17">
        <v>1605.7</v>
      </c>
      <c r="E17" s="17">
        <v>1636.2</v>
      </c>
    </row>
    <row r="18" spans="1:9">
      <c r="A18" s="261" t="s">
        <v>335</v>
      </c>
      <c r="B18" s="273" t="s">
        <v>336</v>
      </c>
      <c r="C18" s="16">
        <f>C19</f>
        <v>5</v>
      </c>
      <c r="D18" s="16">
        <f>D19</f>
        <v>5.2</v>
      </c>
      <c r="E18" s="16">
        <f>E19</f>
        <v>5.4</v>
      </c>
    </row>
    <row r="19" spans="1:9">
      <c r="A19" s="4" t="s">
        <v>337</v>
      </c>
      <c r="B19" s="274" t="s">
        <v>338</v>
      </c>
      <c r="C19" s="17">
        <v>5</v>
      </c>
      <c r="D19" s="17">
        <v>5.2</v>
      </c>
      <c r="E19" s="17">
        <v>5.4</v>
      </c>
    </row>
    <row r="20" spans="1:9">
      <c r="A20" s="261" t="s">
        <v>339</v>
      </c>
      <c r="B20" s="273" t="s">
        <v>340</v>
      </c>
      <c r="C20" s="16">
        <f>C21+C22+C25</f>
        <v>10450.5</v>
      </c>
      <c r="D20" s="16">
        <f>D21+D22+D25</f>
        <v>10522.9</v>
      </c>
      <c r="E20" s="16">
        <f>E21+E22+E25</f>
        <v>10638.9</v>
      </c>
    </row>
    <row r="21" spans="1:9" ht="45">
      <c r="A21" s="4" t="s">
        <v>341</v>
      </c>
      <c r="B21" s="274" t="s">
        <v>342</v>
      </c>
      <c r="C21" s="17">
        <v>347</v>
      </c>
      <c r="D21" s="17">
        <v>360.9</v>
      </c>
      <c r="E21" s="17">
        <v>375.3</v>
      </c>
    </row>
    <row r="22" spans="1:9" hidden="1">
      <c r="A22" s="261" t="s">
        <v>343</v>
      </c>
      <c r="B22" s="273" t="s">
        <v>344</v>
      </c>
      <c r="C22" s="16">
        <f>C24+C23</f>
        <v>0</v>
      </c>
      <c r="D22" s="256"/>
      <c r="E22" s="256"/>
    </row>
    <row r="23" spans="1:9" hidden="1">
      <c r="A23" s="4" t="s">
        <v>345</v>
      </c>
      <c r="B23" s="274" t="s">
        <v>346</v>
      </c>
      <c r="C23" s="17"/>
      <c r="D23" s="256"/>
      <c r="E23" s="256"/>
    </row>
    <row r="24" spans="1:9" hidden="1">
      <c r="A24" s="4" t="s">
        <v>347</v>
      </c>
      <c r="B24" s="276" t="s">
        <v>348</v>
      </c>
      <c r="C24" s="257"/>
      <c r="D24" s="258"/>
      <c r="E24" s="256"/>
    </row>
    <row r="25" spans="1:9">
      <c r="A25" s="4" t="s">
        <v>349</v>
      </c>
      <c r="B25" s="274" t="s">
        <v>350</v>
      </c>
      <c r="C25" s="257">
        <v>10103.5</v>
      </c>
      <c r="D25" s="257">
        <v>10162</v>
      </c>
      <c r="E25" s="257">
        <v>10263.6</v>
      </c>
    </row>
    <row r="26" spans="1:9" hidden="1">
      <c r="A26" s="261" t="s">
        <v>351</v>
      </c>
      <c r="B26" s="273" t="s">
        <v>352</v>
      </c>
      <c r="C26" s="16">
        <f>C27</f>
        <v>0</v>
      </c>
      <c r="D26" s="256"/>
      <c r="E26" s="256"/>
    </row>
    <row r="27" spans="1:9" ht="75" hidden="1">
      <c r="A27" s="4" t="s">
        <v>353</v>
      </c>
      <c r="B27" s="274" t="s">
        <v>354</v>
      </c>
      <c r="C27" s="17">
        <v>0</v>
      </c>
      <c r="D27" s="256"/>
      <c r="E27" s="256"/>
    </row>
    <row r="28" spans="1:9" ht="33.75" hidden="1" customHeight="1">
      <c r="A28" s="277" t="s">
        <v>355</v>
      </c>
      <c r="B28" s="278" t="s">
        <v>356</v>
      </c>
      <c r="C28" s="16">
        <v>0</v>
      </c>
      <c r="D28" s="256"/>
      <c r="E28" s="256"/>
    </row>
    <row r="29" spans="1:9" ht="25.5" hidden="1">
      <c r="A29" s="4" t="s">
        <v>357</v>
      </c>
      <c r="B29" s="279" t="s">
        <v>358</v>
      </c>
      <c r="C29" s="17">
        <v>0</v>
      </c>
      <c r="D29" s="256"/>
      <c r="E29" s="256"/>
    </row>
    <row r="30" spans="1:9" ht="25.5">
      <c r="A30" s="261" t="s">
        <v>359</v>
      </c>
      <c r="B30" s="273" t="s">
        <v>360</v>
      </c>
      <c r="C30" s="16">
        <f>C31+C32+C33</f>
        <v>4115.3999999999996</v>
      </c>
      <c r="D30" s="16">
        <f>D31+D32+D33</f>
        <v>4175.8</v>
      </c>
      <c r="E30" s="16">
        <f>E31+E32+E33</f>
        <v>4236.3999999999996</v>
      </c>
    </row>
    <row r="31" spans="1:9" ht="75" hidden="1">
      <c r="A31" s="4" t="s">
        <v>361</v>
      </c>
      <c r="B31" s="280" t="s">
        <v>362</v>
      </c>
      <c r="C31" s="17">
        <v>0</v>
      </c>
      <c r="D31" s="17">
        <v>0</v>
      </c>
      <c r="E31" s="17">
        <v>0</v>
      </c>
    </row>
    <row r="32" spans="1:9" ht="60">
      <c r="A32" s="4" t="s">
        <v>363</v>
      </c>
      <c r="B32" s="274" t="s">
        <v>364</v>
      </c>
      <c r="C32" s="17">
        <f>1043.4+2152+250</f>
        <v>3445.4</v>
      </c>
      <c r="D32" s="17">
        <f>1053.8+300+2152</f>
        <v>3505.8</v>
      </c>
      <c r="E32" s="17">
        <f>1064.4+350+2152</f>
        <v>3566.4</v>
      </c>
      <c r="F32" s="43"/>
      <c r="G32" s="435" t="s">
        <v>506</v>
      </c>
      <c r="H32" s="435"/>
      <c r="I32" s="281" t="s">
        <v>508</v>
      </c>
    </row>
    <row r="33" spans="1:9" ht="65.25" customHeight="1">
      <c r="A33" s="4" t="s">
        <v>365</v>
      </c>
      <c r="B33" s="280" t="s">
        <v>366</v>
      </c>
      <c r="C33" s="17">
        <v>670</v>
      </c>
      <c r="D33" s="17">
        <v>670</v>
      </c>
      <c r="E33" s="17">
        <v>670</v>
      </c>
      <c r="I33" s="1">
        <v>300</v>
      </c>
    </row>
    <row r="34" spans="1:9" ht="29.25" customHeight="1">
      <c r="A34" s="277" t="s">
        <v>367</v>
      </c>
      <c r="B34" s="282" t="s">
        <v>368</v>
      </c>
      <c r="C34" s="16">
        <f>C35</f>
        <v>50</v>
      </c>
      <c r="D34" s="16">
        <f>D35</f>
        <v>50</v>
      </c>
      <c r="E34" s="16">
        <f>E35</f>
        <v>50</v>
      </c>
      <c r="I34" s="1">
        <v>350</v>
      </c>
    </row>
    <row r="35" spans="1:9" ht="32.25" customHeight="1" thickBot="1">
      <c r="A35" s="283" t="s">
        <v>369</v>
      </c>
      <c r="B35" s="284" t="s">
        <v>370</v>
      </c>
      <c r="C35" s="17">
        <v>50</v>
      </c>
      <c r="D35" s="17">
        <v>50</v>
      </c>
      <c r="E35" s="17">
        <v>50</v>
      </c>
    </row>
    <row r="36" spans="1:9" ht="27" customHeight="1">
      <c r="A36" s="6" t="s">
        <v>371</v>
      </c>
      <c r="B36" s="278" t="s">
        <v>372</v>
      </c>
      <c r="C36" s="16">
        <f>C37+C38</f>
        <v>1157</v>
      </c>
      <c r="D36" s="16">
        <f>D37+D38</f>
        <v>1182.4000000000001</v>
      </c>
      <c r="E36" s="16">
        <f>E37+E38</f>
        <v>1096</v>
      </c>
    </row>
    <row r="37" spans="1:9" ht="48.75" customHeight="1">
      <c r="A37" s="285" t="s">
        <v>373</v>
      </c>
      <c r="B37" s="286" t="s">
        <v>374</v>
      </c>
      <c r="C37" s="17">
        <v>236.6</v>
      </c>
      <c r="D37" s="17">
        <v>287.89999999999998</v>
      </c>
      <c r="E37" s="17">
        <v>313.60000000000002</v>
      </c>
    </row>
    <row r="38" spans="1:9" ht="90">
      <c r="A38" s="287" t="s">
        <v>375</v>
      </c>
      <c r="B38" s="288" t="s">
        <v>376</v>
      </c>
      <c r="C38" s="289">
        <v>920.4</v>
      </c>
      <c r="D38" s="289">
        <f>1894.5-1000</f>
        <v>894.5</v>
      </c>
      <c r="E38" s="289">
        <v>782.4</v>
      </c>
      <c r="F38" s="290"/>
      <c r="G38" s="291">
        <v>1000</v>
      </c>
      <c r="H38" s="1" t="s">
        <v>490</v>
      </c>
    </row>
    <row r="39" spans="1:9" ht="12.75" customHeight="1">
      <c r="A39" s="261" t="s">
        <v>377</v>
      </c>
      <c r="B39" s="273" t="s">
        <v>378</v>
      </c>
      <c r="C39" s="16">
        <f>C40</f>
        <v>5</v>
      </c>
      <c r="D39" s="16">
        <f>D40</f>
        <v>5</v>
      </c>
      <c r="E39" s="16">
        <f>E40</f>
        <v>5</v>
      </c>
    </row>
    <row r="40" spans="1:9" ht="50.65" customHeight="1">
      <c r="A40" s="285" t="s">
        <v>379</v>
      </c>
      <c r="B40" s="274" t="s">
        <v>380</v>
      </c>
      <c r="C40" s="17">
        <v>5</v>
      </c>
      <c r="D40" s="17">
        <v>5</v>
      </c>
      <c r="E40" s="17">
        <v>5</v>
      </c>
    </row>
    <row r="41" spans="1:9" ht="41.25" hidden="1" customHeight="1">
      <c r="A41" s="4" t="s">
        <v>381</v>
      </c>
      <c r="B41" s="274" t="s">
        <v>382</v>
      </c>
      <c r="C41" s="17">
        <v>0</v>
      </c>
      <c r="D41" s="256"/>
      <c r="E41" s="256"/>
    </row>
    <row r="42" spans="1:9">
      <c r="A42" s="261" t="s">
        <v>383</v>
      </c>
      <c r="B42" s="273" t="s">
        <v>384</v>
      </c>
      <c r="C42" s="16">
        <f>C43</f>
        <v>20</v>
      </c>
      <c r="D42" s="16">
        <f>D43</f>
        <v>20</v>
      </c>
      <c r="E42" s="16">
        <f>E43</f>
        <v>20</v>
      </c>
    </row>
    <row r="43" spans="1:9">
      <c r="A43" s="4" t="s">
        <v>385</v>
      </c>
      <c r="B43" s="274" t="s">
        <v>386</v>
      </c>
      <c r="C43" s="17">
        <v>20</v>
      </c>
      <c r="D43" s="17">
        <v>20</v>
      </c>
      <c r="E43" s="17">
        <v>20</v>
      </c>
    </row>
    <row r="44" spans="1:9" ht="21" customHeight="1">
      <c r="A44" s="292" t="s">
        <v>387</v>
      </c>
      <c r="B44" s="293" t="s">
        <v>388</v>
      </c>
      <c r="C44" s="18">
        <f>C46+C45+C47+C57+C62+C69+C71</f>
        <v>14698.1</v>
      </c>
      <c r="D44" s="18">
        <f>D46+D45+D47+D57</f>
        <v>6650.3</v>
      </c>
      <c r="E44" s="18">
        <f>E46+E45+E47+E57</f>
        <v>6686.9</v>
      </c>
    </row>
    <row r="45" spans="1:9" ht="47.25" customHeight="1">
      <c r="A45" s="402" t="s">
        <v>642</v>
      </c>
      <c r="B45" s="294" t="s">
        <v>656</v>
      </c>
      <c r="C45" s="17">
        <v>4811.5</v>
      </c>
      <c r="D45" s="17">
        <v>5013.1000000000004</v>
      </c>
      <c r="E45" s="17">
        <v>5315.4</v>
      </c>
      <c r="F45" s="274"/>
    </row>
    <row r="46" spans="1:9" ht="51.75" customHeight="1">
      <c r="A46" s="402" t="s">
        <v>642</v>
      </c>
      <c r="B46" s="416" t="s">
        <v>655</v>
      </c>
      <c r="C46" s="17">
        <v>1340.2</v>
      </c>
      <c r="D46" s="17">
        <v>1342.2</v>
      </c>
      <c r="E46" s="17">
        <v>1368</v>
      </c>
    </row>
    <row r="47" spans="1:9" ht="45">
      <c r="A47" s="400" t="s">
        <v>389</v>
      </c>
      <c r="B47" s="401" t="s">
        <v>390</v>
      </c>
      <c r="C47" s="19">
        <f>281.4-14.2</f>
        <v>267.2</v>
      </c>
      <c r="D47" s="19">
        <v>291.5</v>
      </c>
      <c r="E47" s="19">
        <v>0</v>
      </c>
    </row>
    <row r="48" spans="1:9" ht="30" hidden="1">
      <c r="A48" s="285" t="s">
        <v>391</v>
      </c>
      <c r="B48" s="296" t="s">
        <v>392</v>
      </c>
      <c r="C48" s="19">
        <v>0</v>
      </c>
      <c r="D48" s="256">
        <v>493862</v>
      </c>
      <c r="E48" s="256"/>
    </row>
    <row r="49" spans="1:5" ht="30" hidden="1">
      <c r="A49" s="4" t="s">
        <v>393</v>
      </c>
      <c r="B49" s="294" t="s">
        <v>394</v>
      </c>
      <c r="C49" s="19">
        <v>0</v>
      </c>
      <c r="D49" s="256"/>
      <c r="E49" s="256"/>
    </row>
    <row r="50" spans="1:5" hidden="1">
      <c r="A50" s="7" t="s">
        <v>395</v>
      </c>
      <c r="B50" s="12" t="s">
        <v>396</v>
      </c>
      <c r="C50" s="19">
        <f>C51</f>
        <v>884.1</v>
      </c>
      <c r="D50" s="256"/>
      <c r="E50" s="256"/>
    </row>
    <row r="51" spans="1:5" ht="25.5" hidden="1">
      <c r="A51" s="4"/>
      <c r="B51" s="13" t="s">
        <v>397</v>
      </c>
      <c r="C51" s="19">
        <v>884.1</v>
      </c>
      <c r="D51" s="256"/>
      <c r="E51" s="256"/>
    </row>
    <row r="52" spans="1:5" hidden="1">
      <c r="A52" s="7" t="s">
        <v>398</v>
      </c>
      <c r="B52" s="12" t="s">
        <v>396</v>
      </c>
      <c r="C52" s="259">
        <f>C53+C54</f>
        <v>0</v>
      </c>
      <c r="D52" s="256" t="s">
        <v>399</v>
      </c>
      <c r="E52" s="256"/>
    </row>
    <row r="53" spans="1:5" ht="29.25" hidden="1" customHeight="1">
      <c r="A53" s="4"/>
      <c r="B53" s="13" t="s">
        <v>400</v>
      </c>
      <c r="C53" s="19"/>
      <c r="D53" s="256"/>
      <c r="E53" s="256"/>
    </row>
    <row r="54" spans="1:5" hidden="1">
      <c r="A54" s="9"/>
      <c r="B54" s="8" t="s">
        <v>401</v>
      </c>
      <c r="C54" s="19"/>
      <c r="D54" s="256"/>
      <c r="E54" s="256"/>
    </row>
    <row r="55" spans="1:5" ht="25.5" hidden="1">
      <c r="A55" s="297" t="s">
        <v>402</v>
      </c>
      <c r="B55" s="14" t="s">
        <v>403</v>
      </c>
      <c r="C55" s="259"/>
      <c r="D55" s="256"/>
      <c r="E55" s="256"/>
    </row>
    <row r="56" spans="1:5" ht="25.5" hidden="1">
      <c r="A56" s="298"/>
      <c r="B56" s="15" t="s">
        <v>404</v>
      </c>
      <c r="C56" s="19"/>
      <c r="D56" s="256"/>
      <c r="E56" s="256"/>
    </row>
    <row r="57" spans="1:5" ht="30">
      <c r="A57" s="295" t="s">
        <v>482</v>
      </c>
      <c r="B57" s="262" t="s">
        <v>483</v>
      </c>
      <c r="C57" s="19">
        <v>3.5</v>
      </c>
      <c r="D57" s="19">
        <v>3.5</v>
      </c>
      <c r="E57" s="19">
        <v>3.5</v>
      </c>
    </row>
    <row r="58" spans="1:5" hidden="1">
      <c r="A58" s="7" t="s">
        <v>398</v>
      </c>
      <c r="B58" s="14" t="s">
        <v>396</v>
      </c>
      <c r="C58" s="19"/>
      <c r="D58" s="256"/>
      <c r="E58" s="256"/>
    </row>
    <row r="59" spans="1:5" ht="27" hidden="1" customHeight="1">
      <c r="A59" s="9"/>
      <c r="B59" s="13" t="s">
        <v>400</v>
      </c>
      <c r="C59" s="19"/>
      <c r="D59" s="256"/>
      <c r="E59" s="256"/>
    </row>
    <row r="60" spans="1:5" ht="27" hidden="1" customHeight="1">
      <c r="A60" s="297" t="s">
        <v>402</v>
      </c>
      <c r="B60" s="60" t="s">
        <v>403</v>
      </c>
      <c r="C60" s="19"/>
      <c r="D60" s="256"/>
      <c r="E60" s="256"/>
    </row>
    <row r="61" spans="1:5" ht="25.5" hidden="1">
      <c r="A61" s="297"/>
      <c r="B61" s="61" t="s">
        <v>404</v>
      </c>
      <c r="C61" s="19"/>
      <c r="D61" s="256"/>
      <c r="E61" s="256"/>
    </row>
    <row r="62" spans="1:5">
      <c r="A62" s="261" t="s">
        <v>618</v>
      </c>
      <c r="B62" s="14" t="s">
        <v>396</v>
      </c>
      <c r="C62" s="259">
        <f>C63+C64+C65+C66+C67+C68</f>
        <v>5221.8</v>
      </c>
      <c r="D62" s="259">
        <f t="shared" ref="D62:E62" si="0">D63+D64+D65+D66</f>
        <v>0</v>
      </c>
      <c r="E62" s="259">
        <f t="shared" si="0"/>
        <v>0</v>
      </c>
    </row>
    <row r="63" spans="1:5" ht="45">
      <c r="A63" s="299"/>
      <c r="B63" s="262" t="s">
        <v>621</v>
      </c>
      <c r="C63" s="19">
        <v>251.9</v>
      </c>
      <c r="D63" s="19">
        <v>0</v>
      </c>
      <c r="E63" s="19">
        <v>0</v>
      </c>
    </row>
    <row r="64" spans="1:5" ht="75">
      <c r="A64" s="299"/>
      <c r="B64" s="262" t="s">
        <v>622</v>
      </c>
      <c r="C64" s="19">
        <v>1068.4000000000001</v>
      </c>
      <c r="D64" s="19">
        <v>0</v>
      </c>
      <c r="E64" s="19">
        <v>0</v>
      </c>
    </row>
    <row r="65" spans="1:8" ht="90">
      <c r="A65" s="299"/>
      <c r="B65" s="262" t="s">
        <v>623</v>
      </c>
      <c r="C65" s="19">
        <v>918.4</v>
      </c>
      <c r="D65" s="19">
        <v>0</v>
      </c>
      <c r="E65" s="19">
        <v>0</v>
      </c>
    </row>
    <row r="66" spans="1:8" ht="30">
      <c r="A66" s="299"/>
      <c r="B66" s="262" t="s">
        <v>624</v>
      </c>
      <c r="C66" s="19">
        <v>783.1</v>
      </c>
      <c r="D66" s="19">
        <v>0</v>
      </c>
      <c r="E66" s="19">
        <v>0</v>
      </c>
    </row>
    <row r="67" spans="1:8" ht="30">
      <c r="A67" s="299"/>
      <c r="B67" s="262" t="s">
        <v>625</v>
      </c>
      <c r="C67" s="19">
        <v>200</v>
      </c>
      <c r="D67" s="19">
        <v>0</v>
      </c>
      <c r="E67" s="19">
        <v>0</v>
      </c>
    </row>
    <row r="68" spans="1:8" ht="60">
      <c r="A68" s="299"/>
      <c r="B68" s="262" t="s">
        <v>626</v>
      </c>
      <c r="C68" s="19">
        <v>2000</v>
      </c>
      <c r="D68" s="19">
        <v>0</v>
      </c>
      <c r="E68" s="19">
        <v>0</v>
      </c>
      <c r="H68" s="421">
        <v>20</v>
      </c>
    </row>
    <row r="69" spans="1:8" ht="25.5">
      <c r="A69" s="261" t="s">
        <v>619</v>
      </c>
      <c r="B69" s="14" t="s">
        <v>620</v>
      </c>
      <c r="C69" s="259">
        <f>C70</f>
        <v>3033.9</v>
      </c>
      <c r="D69" s="259">
        <f t="shared" ref="D69:E69" si="1">D70</f>
        <v>0</v>
      </c>
      <c r="E69" s="259">
        <f t="shared" si="1"/>
        <v>0</v>
      </c>
      <c r="H69" s="421">
        <v>2078</v>
      </c>
    </row>
    <row r="70" spans="1:8" ht="25.5">
      <c r="A70" s="422"/>
      <c r="B70" s="15" t="s">
        <v>620</v>
      </c>
      <c r="C70" s="19">
        <f>955.9+2078</f>
        <v>3033.9</v>
      </c>
      <c r="D70" s="19">
        <v>0</v>
      </c>
      <c r="E70" s="19">
        <v>0</v>
      </c>
    </row>
    <row r="71" spans="1:8" ht="25.5">
      <c r="A71" s="423" t="s">
        <v>657</v>
      </c>
      <c r="B71" s="60" t="s">
        <v>394</v>
      </c>
      <c r="C71" s="259">
        <f>C72</f>
        <v>20</v>
      </c>
      <c r="D71" s="259">
        <f t="shared" ref="D71:E71" si="2">D72</f>
        <v>0</v>
      </c>
      <c r="E71" s="259">
        <f t="shared" si="2"/>
        <v>0</v>
      </c>
    </row>
    <row r="72" spans="1:8">
      <c r="A72" s="423"/>
      <c r="B72" s="61" t="s">
        <v>658</v>
      </c>
      <c r="C72" s="19">
        <v>20</v>
      </c>
      <c r="D72" s="19">
        <v>0</v>
      </c>
      <c r="E72" s="19">
        <v>0</v>
      </c>
    </row>
    <row r="73" spans="1:8" ht="16.5" thickBot="1">
      <c r="A73" s="300"/>
      <c r="B73" s="301" t="s">
        <v>405</v>
      </c>
      <c r="C73" s="18">
        <f>C13+C44</f>
        <v>33320.5</v>
      </c>
      <c r="D73" s="18">
        <f>D13+D44</f>
        <v>25532.400000000001</v>
      </c>
      <c r="E73" s="18">
        <f>E13+E44</f>
        <v>25780.6</v>
      </c>
      <c r="F73" s="205"/>
    </row>
    <row r="74" spans="1:8">
      <c r="A74" s="10"/>
      <c r="C74" s="11"/>
    </row>
    <row r="75" spans="1:8">
      <c r="A75" s="10"/>
      <c r="C75" s="11"/>
    </row>
    <row r="76" spans="1:8">
      <c r="C76" s="1">
        <v>31222.6</v>
      </c>
      <c r="D76" s="1">
        <v>25532.400000000001</v>
      </c>
      <c r="E76" s="1">
        <v>25780.6</v>
      </c>
    </row>
    <row r="81" spans="4:5">
      <c r="D81" s="43"/>
      <c r="E81" s="43"/>
    </row>
  </sheetData>
  <mergeCells count="13">
    <mergeCell ref="G32:H32"/>
    <mergeCell ref="B1:E1"/>
    <mergeCell ref="C10:E10"/>
    <mergeCell ref="B10:B11"/>
    <mergeCell ref="A10:A11"/>
    <mergeCell ref="B7:E7"/>
    <mergeCell ref="A8:E8"/>
    <mergeCell ref="B3:E3"/>
    <mergeCell ref="B4:E4"/>
    <mergeCell ref="B5:E5"/>
    <mergeCell ref="B6:E6"/>
    <mergeCell ref="B2:C2"/>
    <mergeCell ref="D2:E2"/>
  </mergeCells>
  <pageMargins left="0" right="0" top="0" bottom="0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workbookViewId="0">
      <selection activeCell="H5" sqref="H5"/>
    </sheetView>
  </sheetViews>
  <sheetFormatPr defaultRowHeight="15"/>
  <cols>
    <col min="1" max="1" width="47.28515625" style="205" customWidth="1"/>
    <col min="2" max="2" width="12.5703125" style="205" customWidth="1"/>
    <col min="3" max="3" width="14.85546875" style="205" customWidth="1"/>
    <col min="4" max="4" width="15.7109375" style="205" customWidth="1"/>
    <col min="5" max="5" width="12" style="205" customWidth="1"/>
    <col min="6" max="6" width="13.28515625" style="205" customWidth="1"/>
    <col min="7" max="7" width="9.5703125" style="205" customWidth="1"/>
    <col min="8" max="256" width="9.140625" style="205"/>
    <col min="257" max="257" width="65.85546875" style="205" customWidth="1"/>
    <col min="258" max="258" width="20" style="205" customWidth="1"/>
    <col min="259" max="259" width="19.42578125" style="205" customWidth="1"/>
    <col min="260" max="260" width="19.28515625" style="205" customWidth="1"/>
    <col min="261" max="262" width="9.140625" style="205"/>
    <col min="263" max="263" width="9.5703125" style="205" customWidth="1"/>
    <col min="264" max="512" width="9.140625" style="205"/>
    <col min="513" max="513" width="65.85546875" style="205" customWidth="1"/>
    <col min="514" max="514" width="20" style="205" customWidth="1"/>
    <col min="515" max="515" width="19.42578125" style="205" customWidth="1"/>
    <col min="516" max="516" width="19.28515625" style="205" customWidth="1"/>
    <col min="517" max="518" width="9.140625" style="205"/>
    <col min="519" max="519" width="9.5703125" style="205" customWidth="1"/>
    <col min="520" max="768" width="9.140625" style="205"/>
    <col min="769" max="769" width="65.85546875" style="205" customWidth="1"/>
    <col min="770" max="770" width="20" style="205" customWidth="1"/>
    <col min="771" max="771" width="19.42578125" style="205" customWidth="1"/>
    <col min="772" max="772" width="19.28515625" style="205" customWidth="1"/>
    <col min="773" max="774" width="9.140625" style="205"/>
    <col min="775" max="775" width="9.5703125" style="205" customWidth="1"/>
    <col min="776" max="1024" width="9.140625" style="205"/>
    <col min="1025" max="1025" width="65.85546875" style="205" customWidth="1"/>
    <col min="1026" max="1026" width="20" style="205" customWidth="1"/>
    <col min="1027" max="1027" width="19.42578125" style="205" customWidth="1"/>
    <col min="1028" max="1028" width="19.28515625" style="205" customWidth="1"/>
    <col min="1029" max="1030" width="9.140625" style="205"/>
    <col min="1031" max="1031" width="9.5703125" style="205" customWidth="1"/>
    <col min="1032" max="1280" width="9.140625" style="205"/>
    <col min="1281" max="1281" width="65.85546875" style="205" customWidth="1"/>
    <col min="1282" max="1282" width="20" style="205" customWidth="1"/>
    <col min="1283" max="1283" width="19.42578125" style="205" customWidth="1"/>
    <col min="1284" max="1284" width="19.28515625" style="205" customWidth="1"/>
    <col min="1285" max="1286" width="9.140625" style="205"/>
    <col min="1287" max="1287" width="9.5703125" style="205" customWidth="1"/>
    <col min="1288" max="1536" width="9.140625" style="205"/>
    <col min="1537" max="1537" width="65.85546875" style="205" customWidth="1"/>
    <col min="1538" max="1538" width="20" style="205" customWidth="1"/>
    <col min="1539" max="1539" width="19.42578125" style="205" customWidth="1"/>
    <col min="1540" max="1540" width="19.28515625" style="205" customWidth="1"/>
    <col min="1541" max="1542" width="9.140625" style="205"/>
    <col min="1543" max="1543" width="9.5703125" style="205" customWidth="1"/>
    <col min="1544" max="1792" width="9.140625" style="205"/>
    <col min="1793" max="1793" width="65.85546875" style="205" customWidth="1"/>
    <col min="1794" max="1794" width="20" style="205" customWidth="1"/>
    <col min="1795" max="1795" width="19.42578125" style="205" customWidth="1"/>
    <col min="1796" max="1796" width="19.28515625" style="205" customWidth="1"/>
    <col min="1797" max="1798" width="9.140625" style="205"/>
    <col min="1799" max="1799" width="9.5703125" style="205" customWidth="1"/>
    <col min="1800" max="2048" width="9.140625" style="205"/>
    <col min="2049" max="2049" width="65.85546875" style="205" customWidth="1"/>
    <col min="2050" max="2050" width="20" style="205" customWidth="1"/>
    <col min="2051" max="2051" width="19.42578125" style="205" customWidth="1"/>
    <col min="2052" max="2052" width="19.28515625" style="205" customWidth="1"/>
    <col min="2053" max="2054" width="9.140625" style="205"/>
    <col min="2055" max="2055" width="9.5703125" style="205" customWidth="1"/>
    <col min="2056" max="2304" width="9.140625" style="205"/>
    <col min="2305" max="2305" width="65.85546875" style="205" customWidth="1"/>
    <col min="2306" max="2306" width="20" style="205" customWidth="1"/>
    <col min="2307" max="2307" width="19.42578125" style="205" customWidth="1"/>
    <col min="2308" max="2308" width="19.28515625" style="205" customWidth="1"/>
    <col min="2309" max="2310" width="9.140625" style="205"/>
    <col min="2311" max="2311" width="9.5703125" style="205" customWidth="1"/>
    <col min="2312" max="2560" width="9.140625" style="205"/>
    <col min="2561" max="2561" width="65.85546875" style="205" customWidth="1"/>
    <col min="2562" max="2562" width="20" style="205" customWidth="1"/>
    <col min="2563" max="2563" width="19.42578125" style="205" customWidth="1"/>
    <col min="2564" max="2564" width="19.28515625" style="205" customWidth="1"/>
    <col min="2565" max="2566" width="9.140625" style="205"/>
    <col min="2567" max="2567" width="9.5703125" style="205" customWidth="1"/>
    <col min="2568" max="2816" width="9.140625" style="205"/>
    <col min="2817" max="2817" width="65.85546875" style="205" customWidth="1"/>
    <col min="2818" max="2818" width="20" style="205" customWidth="1"/>
    <col min="2819" max="2819" width="19.42578125" style="205" customWidth="1"/>
    <col min="2820" max="2820" width="19.28515625" style="205" customWidth="1"/>
    <col min="2821" max="2822" width="9.140625" style="205"/>
    <col min="2823" max="2823" width="9.5703125" style="205" customWidth="1"/>
    <col min="2824" max="3072" width="9.140625" style="205"/>
    <col min="3073" max="3073" width="65.85546875" style="205" customWidth="1"/>
    <col min="3074" max="3074" width="20" style="205" customWidth="1"/>
    <col min="3075" max="3075" width="19.42578125" style="205" customWidth="1"/>
    <col min="3076" max="3076" width="19.28515625" style="205" customWidth="1"/>
    <col min="3077" max="3078" width="9.140625" style="205"/>
    <col min="3079" max="3079" width="9.5703125" style="205" customWidth="1"/>
    <col min="3080" max="3328" width="9.140625" style="205"/>
    <col min="3329" max="3329" width="65.85546875" style="205" customWidth="1"/>
    <col min="3330" max="3330" width="20" style="205" customWidth="1"/>
    <col min="3331" max="3331" width="19.42578125" style="205" customWidth="1"/>
    <col min="3332" max="3332" width="19.28515625" style="205" customWidth="1"/>
    <col min="3333" max="3334" width="9.140625" style="205"/>
    <col min="3335" max="3335" width="9.5703125" style="205" customWidth="1"/>
    <col min="3336" max="3584" width="9.140625" style="205"/>
    <col min="3585" max="3585" width="65.85546875" style="205" customWidth="1"/>
    <col min="3586" max="3586" width="20" style="205" customWidth="1"/>
    <col min="3587" max="3587" width="19.42578125" style="205" customWidth="1"/>
    <col min="3588" max="3588" width="19.28515625" style="205" customWidth="1"/>
    <col min="3589" max="3590" width="9.140625" style="205"/>
    <col min="3591" max="3591" width="9.5703125" style="205" customWidth="1"/>
    <col min="3592" max="3840" width="9.140625" style="205"/>
    <col min="3841" max="3841" width="65.85546875" style="205" customWidth="1"/>
    <col min="3842" max="3842" width="20" style="205" customWidth="1"/>
    <col min="3843" max="3843" width="19.42578125" style="205" customWidth="1"/>
    <col min="3844" max="3844" width="19.28515625" style="205" customWidth="1"/>
    <col min="3845" max="3846" width="9.140625" style="205"/>
    <col min="3847" max="3847" width="9.5703125" style="205" customWidth="1"/>
    <col min="3848" max="4096" width="9.140625" style="205"/>
    <col min="4097" max="4097" width="65.85546875" style="205" customWidth="1"/>
    <col min="4098" max="4098" width="20" style="205" customWidth="1"/>
    <col min="4099" max="4099" width="19.42578125" style="205" customWidth="1"/>
    <col min="4100" max="4100" width="19.28515625" style="205" customWidth="1"/>
    <col min="4101" max="4102" width="9.140625" style="205"/>
    <col min="4103" max="4103" width="9.5703125" style="205" customWidth="1"/>
    <col min="4104" max="4352" width="9.140625" style="205"/>
    <col min="4353" max="4353" width="65.85546875" style="205" customWidth="1"/>
    <col min="4354" max="4354" width="20" style="205" customWidth="1"/>
    <col min="4355" max="4355" width="19.42578125" style="205" customWidth="1"/>
    <col min="4356" max="4356" width="19.28515625" style="205" customWidth="1"/>
    <col min="4357" max="4358" width="9.140625" style="205"/>
    <col min="4359" max="4359" width="9.5703125" style="205" customWidth="1"/>
    <col min="4360" max="4608" width="9.140625" style="205"/>
    <col min="4609" max="4609" width="65.85546875" style="205" customWidth="1"/>
    <col min="4610" max="4610" width="20" style="205" customWidth="1"/>
    <col min="4611" max="4611" width="19.42578125" style="205" customWidth="1"/>
    <col min="4612" max="4612" width="19.28515625" style="205" customWidth="1"/>
    <col min="4613" max="4614" width="9.140625" style="205"/>
    <col min="4615" max="4615" width="9.5703125" style="205" customWidth="1"/>
    <col min="4616" max="4864" width="9.140625" style="205"/>
    <col min="4865" max="4865" width="65.85546875" style="205" customWidth="1"/>
    <col min="4866" max="4866" width="20" style="205" customWidth="1"/>
    <col min="4867" max="4867" width="19.42578125" style="205" customWidth="1"/>
    <col min="4868" max="4868" width="19.28515625" style="205" customWidth="1"/>
    <col min="4869" max="4870" width="9.140625" style="205"/>
    <col min="4871" max="4871" width="9.5703125" style="205" customWidth="1"/>
    <col min="4872" max="5120" width="9.140625" style="205"/>
    <col min="5121" max="5121" width="65.85546875" style="205" customWidth="1"/>
    <col min="5122" max="5122" width="20" style="205" customWidth="1"/>
    <col min="5123" max="5123" width="19.42578125" style="205" customWidth="1"/>
    <col min="5124" max="5124" width="19.28515625" style="205" customWidth="1"/>
    <col min="5125" max="5126" width="9.140625" style="205"/>
    <col min="5127" max="5127" width="9.5703125" style="205" customWidth="1"/>
    <col min="5128" max="5376" width="9.140625" style="205"/>
    <col min="5377" max="5377" width="65.85546875" style="205" customWidth="1"/>
    <col min="5378" max="5378" width="20" style="205" customWidth="1"/>
    <col min="5379" max="5379" width="19.42578125" style="205" customWidth="1"/>
    <col min="5380" max="5380" width="19.28515625" style="205" customWidth="1"/>
    <col min="5381" max="5382" width="9.140625" style="205"/>
    <col min="5383" max="5383" width="9.5703125" style="205" customWidth="1"/>
    <col min="5384" max="5632" width="9.140625" style="205"/>
    <col min="5633" max="5633" width="65.85546875" style="205" customWidth="1"/>
    <col min="5634" max="5634" width="20" style="205" customWidth="1"/>
    <col min="5635" max="5635" width="19.42578125" style="205" customWidth="1"/>
    <col min="5636" max="5636" width="19.28515625" style="205" customWidth="1"/>
    <col min="5637" max="5638" width="9.140625" style="205"/>
    <col min="5639" max="5639" width="9.5703125" style="205" customWidth="1"/>
    <col min="5640" max="5888" width="9.140625" style="205"/>
    <col min="5889" max="5889" width="65.85546875" style="205" customWidth="1"/>
    <col min="5890" max="5890" width="20" style="205" customWidth="1"/>
    <col min="5891" max="5891" width="19.42578125" style="205" customWidth="1"/>
    <col min="5892" max="5892" width="19.28515625" style="205" customWidth="1"/>
    <col min="5893" max="5894" width="9.140625" style="205"/>
    <col min="5895" max="5895" width="9.5703125" style="205" customWidth="1"/>
    <col min="5896" max="6144" width="9.140625" style="205"/>
    <col min="6145" max="6145" width="65.85546875" style="205" customWidth="1"/>
    <col min="6146" max="6146" width="20" style="205" customWidth="1"/>
    <col min="6147" max="6147" width="19.42578125" style="205" customWidth="1"/>
    <col min="6148" max="6148" width="19.28515625" style="205" customWidth="1"/>
    <col min="6149" max="6150" width="9.140625" style="205"/>
    <col min="6151" max="6151" width="9.5703125" style="205" customWidth="1"/>
    <col min="6152" max="6400" width="9.140625" style="205"/>
    <col min="6401" max="6401" width="65.85546875" style="205" customWidth="1"/>
    <col min="6402" max="6402" width="20" style="205" customWidth="1"/>
    <col min="6403" max="6403" width="19.42578125" style="205" customWidth="1"/>
    <col min="6404" max="6404" width="19.28515625" style="205" customWidth="1"/>
    <col min="6405" max="6406" width="9.140625" style="205"/>
    <col min="6407" max="6407" width="9.5703125" style="205" customWidth="1"/>
    <col min="6408" max="6656" width="9.140625" style="205"/>
    <col min="6657" max="6657" width="65.85546875" style="205" customWidth="1"/>
    <col min="6658" max="6658" width="20" style="205" customWidth="1"/>
    <col min="6659" max="6659" width="19.42578125" style="205" customWidth="1"/>
    <col min="6660" max="6660" width="19.28515625" style="205" customWidth="1"/>
    <col min="6661" max="6662" width="9.140625" style="205"/>
    <col min="6663" max="6663" width="9.5703125" style="205" customWidth="1"/>
    <col min="6664" max="6912" width="9.140625" style="205"/>
    <col min="6913" max="6913" width="65.85546875" style="205" customWidth="1"/>
    <col min="6914" max="6914" width="20" style="205" customWidth="1"/>
    <col min="6915" max="6915" width="19.42578125" style="205" customWidth="1"/>
    <col min="6916" max="6916" width="19.28515625" style="205" customWidth="1"/>
    <col min="6917" max="6918" width="9.140625" style="205"/>
    <col min="6919" max="6919" width="9.5703125" style="205" customWidth="1"/>
    <col min="6920" max="7168" width="9.140625" style="205"/>
    <col min="7169" max="7169" width="65.85546875" style="205" customWidth="1"/>
    <col min="7170" max="7170" width="20" style="205" customWidth="1"/>
    <col min="7171" max="7171" width="19.42578125" style="205" customWidth="1"/>
    <col min="7172" max="7172" width="19.28515625" style="205" customWidth="1"/>
    <col min="7173" max="7174" width="9.140625" style="205"/>
    <col min="7175" max="7175" width="9.5703125" style="205" customWidth="1"/>
    <col min="7176" max="7424" width="9.140625" style="205"/>
    <col min="7425" max="7425" width="65.85546875" style="205" customWidth="1"/>
    <col min="7426" max="7426" width="20" style="205" customWidth="1"/>
    <col min="7427" max="7427" width="19.42578125" style="205" customWidth="1"/>
    <col min="7428" max="7428" width="19.28515625" style="205" customWidth="1"/>
    <col min="7429" max="7430" width="9.140625" style="205"/>
    <col min="7431" max="7431" width="9.5703125" style="205" customWidth="1"/>
    <col min="7432" max="7680" width="9.140625" style="205"/>
    <col min="7681" max="7681" width="65.85546875" style="205" customWidth="1"/>
    <col min="7682" max="7682" width="20" style="205" customWidth="1"/>
    <col min="7683" max="7683" width="19.42578125" style="205" customWidth="1"/>
    <col min="7684" max="7684" width="19.28515625" style="205" customWidth="1"/>
    <col min="7685" max="7686" width="9.140625" style="205"/>
    <col min="7687" max="7687" width="9.5703125" style="205" customWidth="1"/>
    <col min="7688" max="7936" width="9.140625" style="205"/>
    <col min="7937" max="7937" width="65.85546875" style="205" customWidth="1"/>
    <col min="7938" max="7938" width="20" style="205" customWidth="1"/>
    <col min="7939" max="7939" width="19.42578125" style="205" customWidth="1"/>
    <col min="7940" max="7940" width="19.28515625" style="205" customWidth="1"/>
    <col min="7941" max="7942" width="9.140625" style="205"/>
    <col min="7943" max="7943" width="9.5703125" style="205" customWidth="1"/>
    <col min="7944" max="8192" width="9.140625" style="205"/>
    <col min="8193" max="8193" width="65.85546875" style="205" customWidth="1"/>
    <col min="8194" max="8194" width="20" style="205" customWidth="1"/>
    <col min="8195" max="8195" width="19.42578125" style="205" customWidth="1"/>
    <col min="8196" max="8196" width="19.28515625" style="205" customWidth="1"/>
    <col min="8197" max="8198" width="9.140625" style="205"/>
    <col min="8199" max="8199" width="9.5703125" style="205" customWidth="1"/>
    <col min="8200" max="8448" width="9.140625" style="205"/>
    <col min="8449" max="8449" width="65.85546875" style="205" customWidth="1"/>
    <col min="8450" max="8450" width="20" style="205" customWidth="1"/>
    <col min="8451" max="8451" width="19.42578125" style="205" customWidth="1"/>
    <col min="8452" max="8452" width="19.28515625" style="205" customWidth="1"/>
    <col min="8453" max="8454" width="9.140625" style="205"/>
    <col min="8455" max="8455" width="9.5703125" style="205" customWidth="1"/>
    <col min="8456" max="8704" width="9.140625" style="205"/>
    <col min="8705" max="8705" width="65.85546875" style="205" customWidth="1"/>
    <col min="8706" max="8706" width="20" style="205" customWidth="1"/>
    <col min="8707" max="8707" width="19.42578125" style="205" customWidth="1"/>
    <col min="8708" max="8708" width="19.28515625" style="205" customWidth="1"/>
    <col min="8709" max="8710" width="9.140625" style="205"/>
    <col min="8711" max="8711" width="9.5703125" style="205" customWidth="1"/>
    <col min="8712" max="8960" width="9.140625" style="205"/>
    <col min="8961" max="8961" width="65.85546875" style="205" customWidth="1"/>
    <col min="8962" max="8962" width="20" style="205" customWidth="1"/>
    <col min="8963" max="8963" width="19.42578125" style="205" customWidth="1"/>
    <col min="8964" max="8964" width="19.28515625" style="205" customWidth="1"/>
    <col min="8965" max="8966" width="9.140625" style="205"/>
    <col min="8967" max="8967" width="9.5703125" style="205" customWidth="1"/>
    <col min="8968" max="9216" width="9.140625" style="205"/>
    <col min="9217" max="9217" width="65.85546875" style="205" customWidth="1"/>
    <col min="9218" max="9218" width="20" style="205" customWidth="1"/>
    <col min="9219" max="9219" width="19.42578125" style="205" customWidth="1"/>
    <col min="9220" max="9220" width="19.28515625" style="205" customWidth="1"/>
    <col min="9221" max="9222" width="9.140625" style="205"/>
    <col min="9223" max="9223" width="9.5703125" style="205" customWidth="1"/>
    <col min="9224" max="9472" width="9.140625" style="205"/>
    <col min="9473" max="9473" width="65.85546875" style="205" customWidth="1"/>
    <col min="9474" max="9474" width="20" style="205" customWidth="1"/>
    <col min="9475" max="9475" width="19.42578125" style="205" customWidth="1"/>
    <col min="9476" max="9476" width="19.28515625" style="205" customWidth="1"/>
    <col min="9477" max="9478" width="9.140625" style="205"/>
    <col min="9479" max="9479" width="9.5703125" style="205" customWidth="1"/>
    <col min="9480" max="9728" width="9.140625" style="205"/>
    <col min="9729" max="9729" width="65.85546875" style="205" customWidth="1"/>
    <col min="9730" max="9730" width="20" style="205" customWidth="1"/>
    <col min="9731" max="9731" width="19.42578125" style="205" customWidth="1"/>
    <col min="9732" max="9732" width="19.28515625" style="205" customWidth="1"/>
    <col min="9733" max="9734" width="9.140625" style="205"/>
    <col min="9735" max="9735" width="9.5703125" style="205" customWidth="1"/>
    <col min="9736" max="9984" width="9.140625" style="205"/>
    <col min="9985" max="9985" width="65.85546875" style="205" customWidth="1"/>
    <col min="9986" max="9986" width="20" style="205" customWidth="1"/>
    <col min="9987" max="9987" width="19.42578125" style="205" customWidth="1"/>
    <col min="9988" max="9988" width="19.28515625" style="205" customWidth="1"/>
    <col min="9989" max="9990" width="9.140625" style="205"/>
    <col min="9991" max="9991" width="9.5703125" style="205" customWidth="1"/>
    <col min="9992" max="10240" width="9.140625" style="205"/>
    <col min="10241" max="10241" width="65.85546875" style="205" customWidth="1"/>
    <col min="10242" max="10242" width="20" style="205" customWidth="1"/>
    <col min="10243" max="10243" width="19.42578125" style="205" customWidth="1"/>
    <col min="10244" max="10244" width="19.28515625" style="205" customWidth="1"/>
    <col min="10245" max="10246" width="9.140625" style="205"/>
    <col min="10247" max="10247" width="9.5703125" style="205" customWidth="1"/>
    <col min="10248" max="10496" width="9.140625" style="205"/>
    <col min="10497" max="10497" width="65.85546875" style="205" customWidth="1"/>
    <col min="10498" max="10498" width="20" style="205" customWidth="1"/>
    <col min="10499" max="10499" width="19.42578125" style="205" customWidth="1"/>
    <col min="10500" max="10500" width="19.28515625" style="205" customWidth="1"/>
    <col min="10501" max="10502" width="9.140625" style="205"/>
    <col min="10503" max="10503" width="9.5703125" style="205" customWidth="1"/>
    <col min="10504" max="10752" width="9.140625" style="205"/>
    <col min="10753" max="10753" width="65.85546875" style="205" customWidth="1"/>
    <col min="10754" max="10754" width="20" style="205" customWidth="1"/>
    <col min="10755" max="10755" width="19.42578125" style="205" customWidth="1"/>
    <col min="10756" max="10756" width="19.28515625" style="205" customWidth="1"/>
    <col min="10757" max="10758" width="9.140625" style="205"/>
    <col min="10759" max="10759" width="9.5703125" style="205" customWidth="1"/>
    <col min="10760" max="11008" width="9.140625" style="205"/>
    <col min="11009" max="11009" width="65.85546875" style="205" customWidth="1"/>
    <col min="11010" max="11010" width="20" style="205" customWidth="1"/>
    <col min="11011" max="11011" width="19.42578125" style="205" customWidth="1"/>
    <col min="11012" max="11012" width="19.28515625" style="205" customWidth="1"/>
    <col min="11013" max="11014" width="9.140625" style="205"/>
    <col min="11015" max="11015" width="9.5703125" style="205" customWidth="1"/>
    <col min="11016" max="11264" width="9.140625" style="205"/>
    <col min="11265" max="11265" width="65.85546875" style="205" customWidth="1"/>
    <col min="11266" max="11266" width="20" style="205" customWidth="1"/>
    <col min="11267" max="11267" width="19.42578125" style="205" customWidth="1"/>
    <col min="11268" max="11268" width="19.28515625" style="205" customWidth="1"/>
    <col min="11269" max="11270" width="9.140625" style="205"/>
    <col min="11271" max="11271" width="9.5703125" style="205" customWidth="1"/>
    <col min="11272" max="11520" width="9.140625" style="205"/>
    <col min="11521" max="11521" width="65.85546875" style="205" customWidth="1"/>
    <col min="11522" max="11522" width="20" style="205" customWidth="1"/>
    <col min="11523" max="11523" width="19.42578125" style="205" customWidth="1"/>
    <col min="11524" max="11524" width="19.28515625" style="205" customWidth="1"/>
    <col min="11525" max="11526" width="9.140625" style="205"/>
    <col min="11527" max="11527" width="9.5703125" style="205" customWidth="1"/>
    <col min="11528" max="11776" width="9.140625" style="205"/>
    <col min="11777" max="11777" width="65.85546875" style="205" customWidth="1"/>
    <col min="11778" max="11778" width="20" style="205" customWidth="1"/>
    <col min="11779" max="11779" width="19.42578125" style="205" customWidth="1"/>
    <col min="11780" max="11780" width="19.28515625" style="205" customWidth="1"/>
    <col min="11781" max="11782" width="9.140625" style="205"/>
    <col min="11783" max="11783" width="9.5703125" style="205" customWidth="1"/>
    <col min="11784" max="12032" width="9.140625" style="205"/>
    <col min="12033" max="12033" width="65.85546875" style="205" customWidth="1"/>
    <col min="12034" max="12034" width="20" style="205" customWidth="1"/>
    <col min="12035" max="12035" width="19.42578125" style="205" customWidth="1"/>
    <col min="12036" max="12036" width="19.28515625" style="205" customWidth="1"/>
    <col min="12037" max="12038" width="9.140625" style="205"/>
    <col min="12039" max="12039" width="9.5703125" style="205" customWidth="1"/>
    <col min="12040" max="12288" width="9.140625" style="205"/>
    <col min="12289" max="12289" width="65.85546875" style="205" customWidth="1"/>
    <col min="12290" max="12290" width="20" style="205" customWidth="1"/>
    <col min="12291" max="12291" width="19.42578125" style="205" customWidth="1"/>
    <col min="12292" max="12292" width="19.28515625" style="205" customWidth="1"/>
    <col min="12293" max="12294" width="9.140625" style="205"/>
    <col min="12295" max="12295" width="9.5703125" style="205" customWidth="1"/>
    <col min="12296" max="12544" width="9.140625" style="205"/>
    <col min="12545" max="12545" width="65.85546875" style="205" customWidth="1"/>
    <col min="12546" max="12546" width="20" style="205" customWidth="1"/>
    <col min="12547" max="12547" width="19.42578125" style="205" customWidth="1"/>
    <col min="12548" max="12548" width="19.28515625" style="205" customWidth="1"/>
    <col min="12549" max="12550" width="9.140625" style="205"/>
    <col min="12551" max="12551" width="9.5703125" style="205" customWidth="1"/>
    <col min="12552" max="12800" width="9.140625" style="205"/>
    <col min="12801" max="12801" width="65.85546875" style="205" customWidth="1"/>
    <col min="12802" max="12802" width="20" style="205" customWidth="1"/>
    <col min="12803" max="12803" width="19.42578125" style="205" customWidth="1"/>
    <col min="12804" max="12804" width="19.28515625" style="205" customWidth="1"/>
    <col min="12805" max="12806" width="9.140625" style="205"/>
    <col min="12807" max="12807" width="9.5703125" style="205" customWidth="1"/>
    <col min="12808" max="13056" width="9.140625" style="205"/>
    <col min="13057" max="13057" width="65.85546875" style="205" customWidth="1"/>
    <col min="13058" max="13058" width="20" style="205" customWidth="1"/>
    <col min="13059" max="13059" width="19.42578125" style="205" customWidth="1"/>
    <col min="13060" max="13060" width="19.28515625" style="205" customWidth="1"/>
    <col min="13061" max="13062" width="9.140625" style="205"/>
    <col min="13063" max="13063" width="9.5703125" style="205" customWidth="1"/>
    <col min="13064" max="13312" width="9.140625" style="205"/>
    <col min="13313" max="13313" width="65.85546875" style="205" customWidth="1"/>
    <col min="13314" max="13314" width="20" style="205" customWidth="1"/>
    <col min="13315" max="13315" width="19.42578125" style="205" customWidth="1"/>
    <col min="13316" max="13316" width="19.28515625" style="205" customWidth="1"/>
    <col min="13317" max="13318" width="9.140625" style="205"/>
    <col min="13319" max="13319" width="9.5703125" style="205" customWidth="1"/>
    <col min="13320" max="13568" width="9.140625" style="205"/>
    <col min="13569" max="13569" width="65.85546875" style="205" customWidth="1"/>
    <col min="13570" max="13570" width="20" style="205" customWidth="1"/>
    <col min="13571" max="13571" width="19.42578125" style="205" customWidth="1"/>
    <col min="13572" max="13572" width="19.28515625" style="205" customWidth="1"/>
    <col min="13573" max="13574" width="9.140625" style="205"/>
    <col min="13575" max="13575" width="9.5703125" style="205" customWidth="1"/>
    <col min="13576" max="13824" width="9.140625" style="205"/>
    <col min="13825" max="13825" width="65.85546875" style="205" customWidth="1"/>
    <col min="13826" max="13826" width="20" style="205" customWidth="1"/>
    <col min="13827" max="13827" width="19.42578125" style="205" customWidth="1"/>
    <col min="13828" max="13828" width="19.28515625" style="205" customWidth="1"/>
    <col min="13829" max="13830" width="9.140625" style="205"/>
    <col min="13831" max="13831" width="9.5703125" style="205" customWidth="1"/>
    <col min="13832" max="14080" width="9.140625" style="205"/>
    <col min="14081" max="14081" width="65.85546875" style="205" customWidth="1"/>
    <col min="14082" max="14082" width="20" style="205" customWidth="1"/>
    <col min="14083" max="14083" width="19.42578125" style="205" customWidth="1"/>
    <col min="14084" max="14084" width="19.28515625" style="205" customWidth="1"/>
    <col min="14085" max="14086" width="9.140625" style="205"/>
    <col min="14087" max="14087" width="9.5703125" style="205" customWidth="1"/>
    <col min="14088" max="14336" width="9.140625" style="205"/>
    <col min="14337" max="14337" width="65.85546875" style="205" customWidth="1"/>
    <col min="14338" max="14338" width="20" style="205" customWidth="1"/>
    <col min="14339" max="14339" width="19.42578125" style="205" customWidth="1"/>
    <col min="14340" max="14340" width="19.28515625" style="205" customWidth="1"/>
    <col min="14341" max="14342" width="9.140625" style="205"/>
    <col min="14343" max="14343" width="9.5703125" style="205" customWidth="1"/>
    <col min="14344" max="14592" width="9.140625" style="205"/>
    <col min="14593" max="14593" width="65.85546875" style="205" customWidth="1"/>
    <col min="14594" max="14594" width="20" style="205" customWidth="1"/>
    <col min="14595" max="14595" width="19.42578125" style="205" customWidth="1"/>
    <col min="14596" max="14596" width="19.28515625" style="205" customWidth="1"/>
    <col min="14597" max="14598" width="9.140625" style="205"/>
    <col min="14599" max="14599" width="9.5703125" style="205" customWidth="1"/>
    <col min="14600" max="14848" width="9.140625" style="205"/>
    <col min="14849" max="14849" width="65.85546875" style="205" customWidth="1"/>
    <col min="14850" max="14850" width="20" style="205" customWidth="1"/>
    <col min="14851" max="14851" width="19.42578125" style="205" customWidth="1"/>
    <col min="14852" max="14852" width="19.28515625" style="205" customWidth="1"/>
    <col min="14853" max="14854" width="9.140625" style="205"/>
    <col min="14855" max="14855" width="9.5703125" style="205" customWidth="1"/>
    <col min="14856" max="15104" width="9.140625" style="205"/>
    <col min="15105" max="15105" width="65.85546875" style="205" customWidth="1"/>
    <col min="15106" max="15106" width="20" style="205" customWidth="1"/>
    <col min="15107" max="15107" width="19.42578125" style="205" customWidth="1"/>
    <col min="15108" max="15108" width="19.28515625" style="205" customWidth="1"/>
    <col min="15109" max="15110" width="9.140625" style="205"/>
    <col min="15111" max="15111" width="9.5703125" style="205" customWidth="1"/>
    <col min="15112" max="15360" width="9.140625" style="205"/>
    <col min="15361" max="15361" width="65.85546875" style="205" customWidth="1"/>
    <col min="15362" max="15362" width="20" style="205" customWidth="1"/>
    <col min="15363" max="15363" width="19.42578125" style="205" customWidth="1"/>
    <col min="15364" max="15364" width="19.28515625" style="205" customWidth="1"/>
    <col min="15365" max="15366" width="9.140625" style="205"/>
    <col min="15367" max="15367" width="9.5703125" style="205" customWidth="1"/>
    <col min="15368" max="15616" width="9.140625" style="205"/>
    <col min="15617" max="15617" width="65.85546875" style="205" customWidth="1"/>
    <col min="15618" max="15618" width="20" style="205" customWidth="1"/>
    <col min="15619" max="15619" width="19.42578125" style="205" customWidth="1"/>
    <col min="15620" max="15620" width="19.28515625" style="205" customWidth="1"/>
    <col min="15621" max="15622" width="9.140625" style="205"/>
    <col min="15623" max="15623" width="9.5703125" style="205" customWidth="1"/>
    <col min="15624" max="15872" width="9.140625" style="205"/>
    <col min="15873" max="15873" width="65.85546875" style="205" customWidth="1"/>
    <col min="15874" max="15874" width="20" style="205" customWidth="1"/>
    <col min="15875" max="15875" width="19.42578125" style="205" customWidth="1"/>
    <col min="15876" max="15876" width="19.28515625" style="205" customWidth="1"/>
    <col min="15877" max="15878" width="9.140625" style="205"/>
    <col min="15879" max="15879" width="9.5703125" style="205" customWidth="1"/>
    <col min="15880" max="16128" width="9.140625" style="205"/>
    <col min="16129" max="16129" width="65.85546875" style="205" customWidth="1"/>
    <col min="16130" max="16130" width="20" style="205" customWidth="1"/>
    <col min="16131" max="16131" width="19.42578125" style="205" customWidth="1"/>
    <col min="16132" max="16132" width="19.28515625" style="205" customWidth="1"/>
    <col min="16133" max="16134" width="9.140625" style="205"/>
    <col min="16135" max="16135" width="9.5703125" style="205" customWidth="1"/>
    <col min="16136" max="16384" width="9.140625" style="205"/>
  </cols>
  <sheetData>
    <row r="1" spans="1:6">
      <c r="B1" s="447" t="s">
        <v>0</v>
      </c>
      <c r="C1" s="447"/>
      <c r="D1" s="447"/>
      <c r="E1" s="447"/>
      <c r="F1" s="447"/>
    </row>
    <row r="2" spans="1:6">
      <c r="B2" s="447" t="s">
        <v>662</v>
      </c>
      <c r="C2" s="447"/>
      <c r="D2" s="447"/>
      <c r="E2" s="447"/>
      <c r="F2" s="447"/>
    </row>
    <row r="3" spans="1:6">
      <c r="B3" s="448" t="s">
        <v>1</v>
      </c>
      <c r="C3" s="448"/>
      <c r="D3" s="448"/>
      <c r="E3" s="448"/>
      <c r="F3" s="448"/>
    </row>
    <row r="4" spans="1:6">
      <c r="B4" s="447" t="s">
        <v>485</v>
      </c>
      <c r="C4" s="448"/>
      <c r="D4" s="448"/>
      <c r="E4" s="448"/>
      <c r="F4" s="448"/>
    </row>
    <row r="5" spans="1:6">
      <c r="B5" s="448" t="s">
        <v>3</v>
      </c>
      <c r="C5" s="448"/>
      <c r="D5" s="448"/>
      <c r="E5" s="448"/>
      <c r="F5" s="448"/>
    </row>
    <row r="6" spans="1:6">
      <c r="B6" s="448" t="s">
        <v>4</v>
      </c>
      <c r="C6" s="448"/>
      <c r="D6" s="448"/>
      <c r="E6" s="448"/>
      <c r="F6" s="448"/>
    </row>
    <row r="7" spans="1:6">
      <c r="A7" s="269"/>
      <c r="B7" s="449"/>
      <c r="C7" s="449"/>
      <c r="D7" s="449"/>
    </row>
    <row r="8" spans="1:6">
      <c r="A8" s="269"/>
      <c r="B8" s="269"/>
      <c r="C8" s="269"/>
      <c r="D8" s="418"/>
    </row>
    <row r="9" spans="1:6" ht="20.25" customHeight="1">
      <c r="A9" s="450" t="s">
        <v>487</v>
      </c>
      <c r="B9" s="450"/>
      <c r="C9" s="450"/>
      <c r="D9" s="450"/>
      <c r="E9" s="450"/>
      <c r="F9" s="450"/>
    </row>
    <row r="10" spans="1:6" ht="18" customHeight="1">
      <c r="A10" s="450"/>
      <c r="B10" s="450"/>
      <c r="C10" s="450"/>
      <c r="D10" s="450"/>
      <c r="E10" s="450"/>
      <c r="F10" s="450"/>
    </row>
    <row r="11" spans="1:6" ht="57" customHeight="1">
      <c r="A11" s="450"/>
      <c r="B11" s="450"/>
      <c r="C11" s="450"/>
      <c r="D11" s="450"/>
      <c r="E11" s="450"/>
      <c r="F11" s="450"/>
    </row>
    <row r="12" spans="1:6" ht="18">
      <c r="A12" s="198"/>
      <c r="B12" s="198"/>
      <c r="C12" s="198"/>
      <c r="D12" s="198"/>
    </row>
    <row r="13" spans="1:6" ht="16.5" customHeight="1">
      <c r="A13" s="451" t="s">
        <v>489</v>
      </c>
      <c r="B13" s="451" t="s">
        <v>49</v>
      </c>
      <c r="C13" s="451" t="s">
        <v>50</v>
      </c>
      <c r="D13" s="452" t="s">
        <v>53</v>
      </c>
      <c r="E13" s="453"/>
      <c r="F13" s="454"/>
    </row>
    <row r="14" spans="1:6" ht="24" customHeight="1">
      <c r="A14" s="451"/>
      <c r="B14" s="451"/>
      <c r="C14" s="451"/>
      <c r="D14" s="455"/>
      <c r="E14" s="456"/>
      <c r="F14" s="457"/>
    </row>
    <row r="15" spans="1:6" ht="22.5" customHeight="1" thickBot="1">
      <c r="A15" s="451"/>
      <c r="B15" s="451"/>
      <c r="C15" s="451"/>
      <c r="D15" s="199" t="s">
        <v>477</v>
      </c>
      <c r="E15" s="199" t="s">
        <v>478</v>
      </c>
      <c r="F15" s="302" t="s">
        <v>488</v>
      </c>
    </row>
    <row r="16" spans="1:6">
      <c r="A16" s="303">
        <v>1</v>
      </c>
      <c r="B16" s="304">
        <v>2</v>
      </c>
      <c r="C16" s="212">
        <v>3</v>
      </c>
      <c r="D16" s="212">
        <v>4</v>
      </c>
      <c r="E16" s="212">
        <v>5</v>
      </c>
      <c r="F16" s="212">
        <v>6</v>
      </c>
    </row>
    <row r="17" spans="1:7" ht="16.5" thickBot="1">
      <c r="A17" s="305" t="s">
        <v>5</v>
      </c>
      <c r="B17" s="306" t="s">
        <v>6</v>
      </c>
      <c r="C17" s="307"/>
      <c r="D17" s="200">
        <f>D19+D21+D23+D25+D27+D29</f>
        <v>8492.3000000000011</v>
      </c>
      <c r="E17" s="200">
        <f>E19+E21+E23+E25+E27+E29</f>
        <v>8288.5</v>
      </c>
      <c r="F17" s="200">
        <f>F19+F21+F23+F25+F27+F29</f>
        <v>8502.7999999999993</v>
      </c>
    </row>
    <row r="18" spans="1:7" ht="15.75">
      <c r="A18" s="308"/>
      <c r="B18" s="309"/>
      <c r="C18" s="310"/>
      <c r="D18" s="201"/>
      <c r="E18" s="258"/>
      <c r="F18" s="258"/>
    </row>
    <row r="19" spans="1:7" ht="57.75">
      <c r="A19" s="311" t="s">
        <v>7</v>
      </c>
      <c r="B19" s="312" t="s">
        <v>58</v>
      </c>
      <c r="C19" s="313" t="s">
        <v>60</v>
      </c>
      <c r="D19" s="202">
        <v>5.6</v>
      </c>
      <c r="E19" s="202">
        <f>'приложение 4'!H18</f>
        <v>6</v>
      </c>
      <c r="F19" s="202">
        <f>'приложение 4'!I18</f>
        <v>6.3</v>
      </c>
      <c r="G19" s="314"/>
    </row>
    <row r="20" spans="1:7" ht="15.75">
      <c r="A20" s="315"/>
      <c r="B20" s="312"/>
      <c r="C20" s="316"/>
      <c r="D20" s="202"/>
      <c r="E20" s="258"/>
      <c r="F20" s="258"/>
      <c r="G20" s="314"/>
    </row>
    <row r="21" spans="1:7" ht="57.75">
      <c r="A21" s="311" t="s">
        <v>8</v>
      </c>
      <c r="B21" s="312" t="s">
        <v>58</v>
      </c>
      <c r="C21" s="313" t="s">
        <v>70</v>
      </c>
      <c r="D21" s="202">
        <v>6860</v>
      </c>
      <c r="E21" s="202">
        <f>'приложение 4'!H23</f>
        <v>7124</v>
      </c>
      <c r="F21" s="202">
        <f>'приложение 4'!I23</f>
        <v>7378</v>
      </c>
      <c r="G21" s="314"/>
    </row>
    <row r="22" spans="1:7" ht="15.75">
      <c r="A22" s="311"/>
      <c r="B22" s="312"/>
      <c r="C22" s="313"/>
      <c r="D22" s="202"/>
      <c r="E22" s="258"/>
      <c r="F22" s="258"/>
    </row>
    <row r="23" spans="1:7" ht="57.75">
      <c r="A23" s="311" t="s">
        <v>9</v>
      </c>
      <c r="B23" s="312" t="s">
        <v>58</v>
      </c>
      <c r="C23" s="313" t="s">
        <v>84</v>
      </c>
      <c r="D23" s="202">
        <v>302</v>
      </c>
      <c r="E23" s="202">
        <f>'приложение 4'!H37</f>
        <v>302</v>
      </c>
      <c r="F23" s="202">
        <f>'приложение 4'!I37</f>
        <v>302</v>
      </c>
    </row>
    <row r="24" spans="1:7" ht="15.75">
      <c r="A24" s="311"/>
      <c r="B24" s="312"/>
      <c r="C24" s="313"/>
      <c r="D24" s="202"/>
      <c r="E24" s="258"/>
      <c r="F24" s="258"/>
    </row>
    <row r="25" spans="1:7" ht="36.75" hidden="1" customHeight="1">
      <c r="A25" s="311" t="s">
        <v>10</v>
      </c>
      <c r="B25" s="312" t="s">
        <v>58</v>
      </c>
      <c r="C25" s="313" t="s">
        <v>281</v>
      </c>
      <c r="D25" s="202">
        <v>0</v>
      </c>
      <c r="E25" s="202">
        <v>0</v>
      </c>
      <c r="F25" s="202">
        <v>0</v>
      </c>
    </row>
    <row r="26" spans="1:7" ht="15.75">
      <c r="A26" s="311"/>
      <c r="B26" s="312"/>
      <c r="C26" s="313"/>
      <c r="D26" s="202"/>
      <c r="E26" s="258"/>
      <c r="F26" s="258"/>
    </row>
    <row r="27" spans="1:7" ht="15.75">
      <c r="A27" s="311" t="s">
        <v>11</v>
      </c>
      <c r="B27" s="312" t="s">
        <v>58</v>
      </c>
      <c r="C27" s="313" t="s">
        <v>92</v>
      </c>
      <c r="D27" s="202">
        <v>50</v>
      </c>
      <c r="E27" s="202">
        <f>'приложение 4'!H50</f>
        <v>50</v>
      </c>
      <c r="F27" s="202">
        <f>'приложение 4'!I50</f>
        <v>50</v>
      </c>
    </row>
    <row r="28" spans="1:7" ht="15.75">
      <c r="A28" s="311"/>
      <c r="B28" s="312"/>
      <c r="C28" s="313"/>
      <c r="D28" s="202"/>
      <c r="E28" s="258"/>
      <c r="F28" s="258"/>
    </row>
    <row r="29" spans="1:7" ht="15.75">
      <c r="A29" s="311" t="s">
        <v>12</v>
      </c>
      <c r="B29" s="312" t="s">
        <v>58</v>
      </c>
      <c r="C29" s="313" t="s">
        <v>103</v>
      </c>
      <c r="D29" s="202">
        <f>1027.5+70.2+237-60</f>
        <v>1274.7</v>
      </c>
      <c r="E29" s="202">
        <f>'приложение 4'!H56</f>
        <v>806.5</v>
      </c>
      <c r="F29" s="202">
        <f>'приложение 4'!I56</f>
        <v>766.5</v>
      </c>
    </row>
    <row r="30" spans="1:7" ht="15.75">
      <c r="A30" s="317" t="s">
        <v>13</v>
      </c>
      <c r="B30" s="318" t="s">
        <v>14</v>
      </c>
      <c r="C30" s="319"/>
      <c r="D30" s="73">
        <f>D31</f>
        <v>267.2</v>
      </c>
      <c r="E30" s="73">
        <f>E31</f>
        <v>291.5</v>
      </c>
      <c r="F30" s="73">
        <f>F31</f>
        <v>0</v>
      </c>
    </row>
    <row r="31" spans="1:7" ht="15.75">
      <c r="A31" s="311" t="s">
        <v>15</v>
      </c>
      <c r="B31" s="313" t="s">
        <v>151</v>
      </c>
      <c r="C31" s="313" t="s">
        <v>60</v>
      </c>
      <c r="D31" s="202">
        <f>281.4-14.2</f>
        <v>267.2</v>
      </c>
      <c r="E31" s="202">
        <f>'приложение 4'!H112</f>
        <v>291.5</v>
      </c>
      <c r="F31" s="202">
        <f>'приложение 4'!I112</f>
        <v>0</v>
      </c>
    </row>
    <row r="32" spans="1:7">
      <c r="A32" s="311"/>
      <c r="B32" s="320"/>
      <c r="C32" s="321"/>
      <c r="D32" s="202"/>
      <c r="E32" s="258"/>
      <c r="F32" s="258"/>
    </row>
    <row r="33" spans="1:9" ht="31.5">
      <c r="A33" s="317" t="s">
        <v>16</v>
      </c>
      <c r="B33" s="318" t="s">
        <v>17</v>
      </c>
      <c r="C33" s="319"/>
      <c r="D33" s="73">
        <f>D34+D35</f>
        <v>946.7</v>
      </c>
      <c r="E33" s="73">
        <f>E34+E35</f>
        <v>438</v>
      </c>
      <c r="F33" s="73">
        <f>F34+F35</f>
        <v>381</v>
      </c>
    </row>
    <row r="34" spans="1:9" ht="45">
      <c r="A34" s="204" t="s">
        <v>18</v>
      </c>
      <c r="B34" s="313" t="s">
        <v>60</v>
      </c>
      <c r="C34" s="313" t="s">
        <v>156</v>
      </c>
      <c r="D34" s="203">
        <v>129</v>
      </c>
      <c r="E34" s="203">
        <f>'приложение 4'!H120</f>
        <v>113</v>
      </c>
      <c r="F34" s="203">
        <f>'приложение 4'!I120</f>
        <v>119</v>
      </c>
      <c r="I34" s="420">
        <v>20</v>
      </c>
    </row>
    <row r="35" spans="1:9" ht="15.75">
      <c r="A35" s="204" t="s">
        <v>19</v>
      </c>
      <c r="B35" s="313" t="s">
        <v>60</v>
      </c>
      <c r="C35" s="313" t="s">
        <v>158</v>
      </c>
      <c r="D35" s="203">
        <v>817.7</v>
      </c>
      <c r="E35" s="203">
        <f>'приложение 4'!H128</f>
        <v>325</v>
      </c>
      <c r="F35" s="203">
        <f>'приложение 4'!I128</f>
        <v>262</v>
      </c>
    </row>
    <row r="36" spans="1:9" ht="15.75">
      <c r="A36" s="322" t="s">
        <v>20</v>
      </c>
      <c r="B36" s="318" t="s">
        <v>21</v>
      </c>
      <c r="C36" s="319"/>
      <c r="D36" s="73">
        <f>D37+D38</f>
        <v>5548.9</v>
      </c>
      <c r="E36" s="73">
        <f>E37+E38</f>
        <v>2210</v>
      </c>
      <c r="F36" s="73">
        <f>F37+F38</f>
        <v>2120</v>
      </c>
    </row>
    <row r="37" spans="1:9" ht="15.75">
      <c r="A37" s="323" t="s">
        <v>22</v>
      </c>
      <c r="B37" s="313" t="s">
        <v>70</v>
      </c>
      <c r="C37" s="313" t="s">
        <v>156</v>
      </c>
      <c r="D37" s="206">
        <v>5493.9</v>
      </c>
      <c r="E37" s="206">
        <f>'приложение 4'!H140</f>
        <v>2155</v>
      </c>
      <c r="F37" s="206">
        <f>'приложение 4'!I140</f>
        <v>2060</v>
      </c>
    </row>
    <row r="38" spans="1:9" ht="32.25" customHeight="1">
      <c r="A38" s="204" t="s">
        <v>23</v>
      </c>
      <c r="B38" s="313" t="s">
        <v>70</v>
      </c>
      <c r="C38" s="313" t="s">
        <v>206</v>
      </c>
      <c r="D38" s="203">
        <v>55</v>
      </c>
      <c r="E38" s="203">
        <f>'приложение 4'!H191</f>
        <v>55</v>
      </c>
      <c r="F38" s="203">
        <f>'приложение 4'!I191</f>
        <v>60</v>
      </c>
    </row>
    <row r="39" spans="1:9" ht="15.75">
      <c r="A39" s="324" t="s">
        <v>24</v>
      </c>
      <c r="B39" s="318" t="s">
        <v>25</v>
      </c>
      <c r="C39" s="319"/>
      <c r="D39" s="73">
        <f>D40+D41+D42</f>
        <v>9500.2000000000007</v>
      </c>
      <c r="E39" s="73">
        <f>E40+E41+E42</f>
        <v>5416.4</v>
      </c>
      <c r="F39" s="73">
        <f>F40+F41+F42</f>
        <v>4715</v>
      </c>
    </row>
    <row r="40" spans="1:9" ht="15.75">
      <c r="A40" s="325" t="s">
        <v>26</v>
      </c>
      <c r="B40" s="313" t="s">
        <v>220</v>
      </c>
      <c r="C40" s="313" t="s">
        <v>58</v>
      </c>
      <c r="D40" s="203">
        <v>514.70000000000005</v>
      </c>
      <c r="E40" s="203">
        <f>'приложение 4'!H202</f>
        <v>520</v>
      </c>
      <c r="F40" s="203">
        <f>'приложение 4'!I202</f>
        <v>415</v>
      </c>
    </row>
    <row r="41" spans="1:9" ht="15.75">
      <c r="A41" s="325" t="s">
        <v>27</v>
      </c>
      <c r="B41" s="313" t="s">
        <v>220</v>
      </c>
      <c r="C41" s="313" t="s">
        <v>151</v>
      </c>
      <c r="D41" s="203">
        <f>355.3+2000+230.1</f>
        <v>2585.4</v>
      </c>
      <c r="E41" s="203">
        <f>'приложение 4'!H225</f>
        <v>300</v>
      </c>
      <c r="F41" s="203">
        <f>'приложение 4'!I225</f>
        <v>350</v>
      </c>
    </row>
    <row r="42" spans="1:9" ht="15.75">
      <c r="A42" s="325" t="s">
        <v>28</v>
      </c>
      <c r="B42" s="313" t="s">
        <v>220</v>
      </c>
      <c r="C42" s="313" t="s">
        <v>60</v>
      </c>
      <c r="D42" s="203">
        <v>6400.1</v>
      </c>
      <c r="E42" s="203">
        <f>'приложение 4'!H263</f>
        <v>4596.3999999999996</v>
      </c>
      <c r="F42" s="203">
        <f>'приложение 4'!I263</f>
        <v>3950</v>
      </c>
      <c r="G42" s="205">
        <v>771</v>
      </c>
    </row>
    <row r="43" spans="1:9">
      <c r="A43" s="326" t="s">
        <v>29</v>
      </c>
      <c r="B43" s="327" t="s">
        <v>30</v>
      </c>
      <c r="C43" s="207"/>
      <c r="D43" s="208">
        <f>D44</f>
        <v>50</v>
      </c>
      <c r="E43" s="208">
        <f>E44</f>
        <v>50</v>
      </c>
      <c r="F43" s="208">
        <f>F44</f>
        <v>50</v>
      </c>
    </row>
    <row r="44" spans="1:9">
      <c r="A44" s="328" t="s">
        <v>31</v>
      </c>
      <c r="B44" s="329" t="s">
        <v>281</v>
      </c>
      <c r="C44" s="207" t="s">
        <v>281</v>
      </c>
      <c r="D44" s="203">
        <v>50</v>
      </c>
      <c r="E44" s="203">
        <f>'приложение 4'!H319</f>
        <v>50</v>
      </c>
      <c r="F44" s="203">
        <f>'приложение 4'!I319</f>
        <v>50</v>
      </c>
    </row>
    <row r="45" spans="1:9" ht="15.75">
      <c r="A45" s="330" t="s">
        <v>32</v>
      </c>
      <c r="B45" s="331" t="s">
        <v>33</v>
      </c>
      <c r="C45" s="332"/>
      <c r="D45" s="73">
        <f>D46</f>
        <v>5576.7</v>
      </c>
      <c r="E45" s="73">
        <f>E46</f>
        <v>4901</v>
      </c>
      <c r="F45" s="73">
        <f>F46</f>
        <v>5331.8</v>
      </c>
    </row>
    <row r="46" spans="1:9">
      <c r="A46" s="315" t="s">
        <v>34</v>
      </c>
      <c r="B46" s="333" t="s">
        <v>286</v>
      </c>
      <c r="C46" s="334" t="s">
        <v>58</v>
      </c>
      <c r="D46" s="203">
        <v>5576.7</v>
      </c>
      <c r="E46" s="203">
        <f>'приложение 4'!H324</f>
        <v>4901</v>
      </c>
      <c r="F46" s="203">
        <f>'приложение 4'!I324</f>
        <v>5331.8</v>
      </c>
    </row>
    <row r="47" spans="1:9" ht="15.75">
      <c r="A47" s="335" t="s">
        <v>35</v>
      </c>
      <c r="B47" s="318" t="s">
        <v>36</v>
      </c>
      <c r="C47" s="319"/>
      <c r="D47" s="73">
        <f>D48+D49</f>
        <v>2475.5</v>
      </c>
      <c r="E47" s="73">
        <f>E48+E49</f>
        <v>2624.5</v>
      </c>
      <c r="F47" s="73">
        <f>F48+F49</f>
        <v>2727.5</v>
      </c>
    </row>
    <row r="48" spans="1:9">
      <c r="A48" s="315" t="s">
        <v>37</v>
      </c>
      <c r="B48" s="333" t="s">
        <v>158</v>
      </c>
      <c r="C48" s="334" t="s">
        <v>58</v>
      </c>
      <c r="D48" s="203">
        <v>2475.5</v>
      </c>
      <c r="E48" s="203">
        <f>'приложение 4'!H350</f>
        <v>2574.5</v>
      </c>
      <c r="F48" s="203">
        <f>'приложение 4'!I350</f>
        <v>2677.5</v>
      </c>
    </row>
    <row r="49" spans="1:6">
      <c r="A49" s="315" t="s">
        <v>38</v>
      </c>
      <c r="B49" s="333" t="s">
        <v>158</v>
      </c>
      <c r="C49" s="334" t="s">
        <v>60</v>
      </c>
      <c r="D49" s="203">
        <v>0</v>
      </c>
      <c r="E49" s="203">
        <f>'приложение 4'!H355</f>
        <v>50</v>
      </c>
      <c r="F49" s="203">
        <f>'приложение 4'!I355</f>
        <v>50</v>
      </c>
    </row>
    <row r="50" spans="1:6" ht="15.75">
      <c r="A50" s="335" t="s">
        <v>39</v>
      </c>
      <c r="B50" s="318" t="s">
        <v>40</v>
      </c>
      <c r="C50" s="319"/>
      <c r="D50" s="73">
        <f>D51</f>
        <v>1234</v>
      </c>
      <c r="E50" s="73">
        <f>E51</f>
        <v>697</v>
      </c>
      <c r="F50" s="73">
        <f>F51</f>
        <v>725</v>
      </c>
    </row>
    <row r="51" spans="1:6">
      <c r="A51" s="315" t="s">
        <v>39</v>
      </c>
      <c r="B51" s="333" t="s">
        <v>92</v>
      </c>
      <c r="C51" s="334" t="s">
        <v>58</v>
      </c>
      <c r="D51" s="203">
        <v>1234</v>
      </c>
      <c r="E51" s="203">
        <f>'приложение 4'!H363</f>
        <v>697</v>
      </c>
      <c r="F51" s="203">
        <f>'приложение 4'!I363</f>
        <v>725</v>
      </c>
    </row>
    <row r="52" spans="1:6">
      <c r="A52" s="315"/>
      <c r="B52" s="333"/>
      <c r="C52" s="334"/>
      <c r="D52" s="203"/>
      <c r="E52" s="258"/>
      <c r="F52" s="258"/>
    </row>
    <row r="53" spans="1:6" ht="18">
      <c r="A53" s="445" t="s">
        <v>505</v>
      </c>
      <c r="B53" s="445"/>
      <c r="C53" s="445"/>
      <c r="D53" s="72">
        <f>D50+D47+D45+D39+D36+D33+D30+D17+D43</f>
        <v>34091.500000000007</v>
      </c>
      <c r="E53" s="72">
        <f>E50+E47+E45+E39+E36+E33+E30+E17+E43</f>
        <v>24916.9</v>
      </c>
      <c r="F53" s="72">
        <f>F50+F47+F45+F39+F36+F33+F30+F17+F43</f>
        <v>24553.1</v>
      </c>
    </row>
    <row r="54" spans="1:6">
      <c r="A54" s="446" t="s">
        <v>504</v>
      </c>
      <c r="B54" s="446"/>
      <c r="C54" s="446"/>
      <c r="D54" s="209">
        <v>0</v>
      </c>
      <c r="E54" s="210">
        <f>(E53-E31-3.5)*2.5%</f>
        <v>615.54750000000013</v>
      </c>
      <c r="F54" s="210">
        <f>(F53-F31-3.5)*5%</f>
        <v>1227.48</v>
      </c>
    </row>
    <row r="55" spans="1:6" ht="18">
      <c r="A55" s="445" t="s">
        <v>41</v>
      </c>
      <c r="B55" s="445"/>
      <c r="C55" s="445"/>
      <c r="D55" s="417">
        <f>D53+D54</f>
        <v>34091.500000000007</v>
      </c>
      <c r="E55" s="74">
        <f>E53+E54</f>
        <v>25532.447500000002</v>
      </c>
      <c r="F55" s="74">
        <f>F53+F54</f>
        <v>25780.579999999998</v>
      </c>
    </row>
  </sheetData>
  <mergeCells count="15">
    <mergeCell ref="A55:C55"/>
    <mergeCell ref="A54:C54"/>
    <mergeCell ref="B2:F2"/>
    <mergeCell ref="B3:F3"/>
    <mergeCell ref="B1:F1"/>
    <mergeCell ref="A53:C53"/>
    <mergeCell ref="B7:D7"/>
    <mergeCell ref="A9:F11"/>
    <mergeCell ref="A13:A15"/>
    <mergeCell ref="D13:F14"/>
    <mergeCell ref="B13:B15"/>
    <mergeCell ref="C13:C15"/>
    <mergeCell ref="B4:F4"/>
    <mergeCell ref="B5:F5"/>
    <mergeCell ref="B6:F6"/>
  </mergeCells>
  <pageMargins left="0.78740157480314965" right="0.39370078740157483" top="0.78740157480314965" bottom="0.78740157480314965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81"/>
  <sheetViews>
    <sheetView workbookViewId="0">
      <selection activeCell="J6" sqref="J6"/>
    </sheetView>
  </sheetViews>
  <sheetFormatPr defaultColWidth="8.85546875" defaultRowHeight="15.75"/>
  <cols>
    <col min="1" max="1" width="45.28515625" style="75" customWidth="1"/>
    <col min="2" max="2" width="8.5703125" style="76" customWidth="1"/>
    <col min="3" max="3" width="7.140625" style="76" customWidth="1"/>
    <col min="4" max="4" width="7" style="76" customWidth="1"/>
    <col min="5" max="5" width="15.28515625" style="76" customWidth="1"/>
    <col min="6" max="6" width="8" style="76" customWidth="1"/>
    <col min="7" max="7" width="14.28515625" style="76" customWidth="1"/>
    <col min="8" max="8" width="13.7109375" style="78" customWidth="1"/>
    <col min="9" max="9" width="14.42578125" style="78" customWidth="1"/>
    <col min="10" max="256" width="8.85546875" style="78"/>
    <col min="257" max="257" width="62.140625" style="78" customWidth="1"/>
    <col min="258" max="259" width="8.85546875" style="78" customWidth="1"/>
    <col min="260" max="260" width="8.28515625" style="78" customWidth="1"/>
    <col min="261" max="261" width="15.28515625" style="78" customWidth="1"/>
    <col min="262" max="262" width="9.85546875" style="78" customWidth="1"/>
    <col min="263" max="263" width="16.85546875" style="78" bestFit="1" customWidth="1"/>
    <col min="264" max="512" width="8.85546875" style="78"/>
    <col min="513" max="513" width="62.140625" style="78" customWidth="1"/>
    <col min="514" max="515" width="8.85546875" style="78" customWidth="1"/>
    <col min="516" max="516" width="8.28515625" style="78" customWidth="1"/>
    <col min="517" max="517" width="15.28515625" style="78" customWidth="1"/>
    <col min="518" max="518" width="9.85546875" style="78" customWidth="1"/>
    <col min="519" max="519" width="16.85546875" style="78" bestFit="1" customWidth="1"/>
    <col min="520" max="768" width="8.85546875" style="78"/>
    <col min="769" max="769" width="62.140625" style="78" customWidth="1"/>
    <col min="770" max="771" width="8.85546875" style="78" customWidth="1"/>
    <col min="772" max="772" width="8.28515625" style="78" customWidth="1"/>
    <col min="773" max="773" width="15.28515625" style="78" customWidth="1"/>
    <col min="774" max="774" width="9.85546875" style="78" customWidth="1"/>
    <col min="775" max="775" width="16.85546875" style="78" bestFit="1" customWidth="1"/>
    <col min="776" max="1024" width="8.85546875" style="78"/>
    <col min="1025" max="1025" width="62.140625" style="78" customWidth="1"/>
    <col min="1026" max="1027" width="8.85546875" style="78" customWidth="1"/>
    <col min="1028" max="1028" width="8.28515625" style="78" customWidth="1"/>
    <col min="1029" max="1029" width="15.28515625" style="78" customWidth="1"/>
    <col min="1030" max="1030" width="9.85546875" style="78" customWidth="1"/>
    <col min="1031" max="1031" width="16.85546875" style="78" bestFit="1" customWidth="1"/>
    <col min="1032" max="1280" width="8.85546875" style="78"/>
    <col min="1281" max="1281" width="62.140625" style="78" customWidth="1"/>
    <col min="1282" max="1283" width="8.85546875" style="78" customWidth="1"/>
    <col min="1284" max="1284" width="8.28515625" style="78" customWidth="1"/>
    <col min="1285" max="1285" width="15.28515625" style="78" customWidth="1"/>
    <col min="1286" max="1286" width="9.85546875" style="78" customWidth="1"/>
    <col min="1287" max="1287" width="16.85546875" style="78" bestFit="1" customWidth="1"/>
    <col min="1288" max="1536" width="8.85546875" style="78"/>
    <col min="1537" max="1537" width="62.140625" style="78" customWidth="1"/>
    <col min="1538" max="1539" width="8.85546875" style="78" customWidth="1"/>
    <col min="1540" max="1540" width="8.28515625" style="78" customWidth="1"/>
    <col min="1541" max="1541" width="15.28515625" style="78" customWidth="1"/>
    <col min="1542" max="1542" width="9.85546875" style="78" customWidth="1"/>
    <col min="1543" max="1543" width="16.85546875" style="78" bestFit="1" customWidth="1"/>
    <col min="1544" max="1792" width="8.85546875" style="78"/>
    <col min="1793" max="1793" width="62.140625" style="78" customWidth="1"/>
    <col min="1794" max="1795" width="8.85546875" style="78" customWidth="1"/>
    <col min="1796" max="1796" width="8.28515625" style="78" customWidth="1"/>
    <col min="1797" max="1797" width="15.28515625" style="78" customWidth="1"/>
    <col min="1798" max="1798" width="9.85546875" style="78" customWidth="1"/>
    <col min="1799" max="1799" width="16.85546875" style="78" bestFit="1" customWidth="1"/>
    <col min="1800" max="2048" width="8.85546875" style="78"/>
    <col min="2049" max="2049" width="62.140625" style="78" customWidth="1"/>
    <col min="2050" max="2051" width="8.85546875" style="78" customWidth="1"/>
    <col min="2052" max="2052" width="8.28515625" style="78" customWidth="1"/>
    <col min="2053" max="2053" width="15.28515625" style="78" customWidth="1"/>
    <col min="2054" max="2054" width="9.85546875" style="78" customWidth="1"/>
    <col min="2055" max="2055" width="16.85546875" style="78" bestFit="1" customWidth="1"/>
    <col min="2056" max="2304" width="8.85546875" style="78"/>
    <col min="2305" max="2305" width="62.140625" style="78" customWidth="1"/>
    <col min="2306" max="2307" width="8.85546875" style="78" customWidth="1"/>
    <col min="2308" max="2308" width="8.28515625" style="78" customWidth="1"/>
    <col min="2309" max="2309" width="15.28515625" style="78" customWidth="1"/>
    <col min="2310" max="2310" width="9.85546875" style="78" customWidth="1"/>
    <col min="2311" max="2311" width="16.85546875" style="78" bestFit="1" customWidth="1"/>
    <col min="2312" max="2560" width="8.85546875" style="78"/>
    <col min="2561" max="2561" width="62.140625" style="78" customWidth="1"/>
    <col min="2562" max="2563" width="8.85546875" style="78" customWidth="1"/>
    <col min="2564" max="2564" width="8.28515625" style="78" customWidth="1"/>
    <col min="2565" max="2565" width="15.28515625" style="78" customWidth="1"/>
    <col min="2566" max="2566" width="9.85546875" style="78" customWidth="1"/>
    <col min="2567" max="2567" width="16.85546875" style="78" bestFit="1" customWidth="1"/>
    <col min="2568" max="2816" width="8.85546875" style="78"/>
    <col min="2817" max="2817" width="62.140625" style="78" customWidth="1"/>
    <col min="2818" max="2819" width="8.85546875" style="78" customWidth="1"/>
    <col min="2820" max="2820" width="8.28515625" style="78" customWidth="1"/>
    <col min="2821" max="2821" width="15.28515625" style="78" customWidth="1"/>
    <col min="2822" max="2822" width="9.85546875" style="78" customWidth="1"/>
    <col min="2823" max="2823" width="16.85546875" style="78" bestFit="1" customWidth="1"/>
    <col min="2824" max="3072" width="8.85546875" style="78"/>
    <col min="3073" max="3073" width="62.140625" style="78" customWidth="1"/>
    <col min="3074" max="3075" width="8.85546875" style="78" customWidth="1"/>
    <col min="3076" max="3076" width="8.28515625" style="78" customWidth="1"/>
    <col min="3077" max="3077" width="15.28515625" style="78" customWidth="1"/>
    <col min="3078" max="3078" width="9.85546875" style="78" customWidth="1"/>
    <col min="3079" max="3079" width="16.85546875" style="78" bestFit="1" customWidth="1"/>
    <col min="3080" max="3328" width="8.85546875" style="78"/>
    <col min="3329" max="3329" width="62.140625" style="78" customWidth="1"/>
    <col min="3330" max="3331" width="8.85546875" style="78" customWidth="1"/>
    <col min="3332" max="3332" width="8.28515625" style="78" customWidth="1"/>
    <col min="3333" max="3333" width="15.28515625" style="78" customWidth="1"/>
    <col min="3334" max="3334" width="9.85546875" style="78" customWidth="1"/>
    <col min="3335" max="3335" width="16.85546875" style="78" bestFit="1" customWidth="1"/>
    <col min="3336" max="3584" width="8.85546875" style="78"/>
    <col min="3585" max="3585" width="62.140625" style="78" customWidth="1"/>
    <col min="3586" max="3587" width="8.85546875" style="78" customWidth="1"/>
    <col min="3588" max="3588" width="8.28515625" style="78" customWidth="1"/>
    <col min="3589" max="3589" width="15.28515625" style="78" customWidth="1"/>
    <col min="3590" max="3590" width="9.85546875" style="78" customWidth="1"/>
    <col min="3591" max="3591" width="16.85546875" style="78" bestFit="1" customWidth="1"/>
    <col min="3592" max="3840" width="8.85546875" style="78"/>
    <col min="3841" max="3841" width="62.140625" style="78" customWidth="1"/>
    <col min="3842" max="3843" width="8.85546875" style="78" customWidth="1"/>
    <col min="3844" max="3844" width="8.28515625" style="78" customWidth="1"/>
    <col min="3845" max="3845" width="15.28515625" style="78" customWidth="1"/>
    <col min="3846" max="3846" width="9.85546875" style="78" customWidth="1"/>
    <col min="3847" max="3847" width="16.85546875" style="78" bestFit="1" customWidth="1"/>
    <col min="3848" max="4096" width="8.85546875" style="78"/>
    <col min="4097" max="4097" width="62.140625" style="78" customWidth="1"/>
    <col min="4098" max="4099" width="8.85546875" style="78" customWidth="1"/>
    <col min="4100" max="4100" width="8.28515625" style="78" customWidth="1"/>
    <col min="4101" max="4101" width="15.28515625" style="78" customWidth="1"/>
    <col min="4102" max="4102" width="9.85546875" style="78" customWidth="1"/>
    <col min="4103" max="4103" width="16.85546875" style="78" bestFit="1" customWidth="1"/>
    <col min="4104" max="4352" width="8.85546875" style="78"/>
    <col min="4353" max="4353" width="62.140625" style="78" customWidth="1"/>
    <col min="4354" max="4355" width="8.85546875" style="78" customWidth="1"/>
    <col min="4356" max="4356" width="8.28515625" style="78" customWidth="1"/>
    <col min="4357" max="4357" width="15.28515625" style="78" customWidth="1"/>
    <col min="4358" max="4358" width="9.85546875" style="78" customWidth="1"/>
    <col min="4359" max="4359" width="16.85546875" style="78" bestFit="1" customWidth="1"/>
    <col min="4360" max="4608" width="8.85546875" style="78"/>
    <col min="4609" max="4609" width="62.140625" style="78" customWidth="1"/>
    <col min="4610" max="4611" width="8.85546875" style="78" customWidth="1"/>
    <col min="4612" max="4612" width="8.28515625" style="78" customWidth="1"/>
    <col min="4613" max="4613" width="15.28515625" style="78" customWidth="1"/>
    <col min="4614" max="4614" width="9.85546875" style="78" customWidth="1"/>
    <col min="4615" max="4615" width="16.85546875" style="78" bestFit="1" customWidth="1"/>
    <col min="4616" max="4864" width="8.85546875" style="78"/>
    <col min="4865" max="4865" width="62.140625" style="78" customWidth="1"/>
    <col min="4866" max="4867" width="8.85546875" style="78" customWidth="1"/>
    <col min="4868" max="4868" width="8.28515625" style="78" customWidth="1"/>
    <col min="4869" max="4869" width="15.28515625" style="78" customWidth="1"/>
    <col min="4870" max="4870" width="9.85546875" style="78" customWidth="1"/>
    <col min="4871" max="4871" width="16.85546875" style="78" bestFit="1" customWidth="1"/>
    <col min="4872" max="5120" width="8.85546875" style="78"/>
    <col min="5121" max="5121" width="62.140625" style="78" customWidth="1"/>
    <col min="5122" max="5123" width="8.85546875" style="78" customWidth="1"/>
    <col min="5124" max="5124" width="8.28515625" style="78" customWidth="1"/>
    <col min="5125" max="5125" width="15.28515625" style="78" customWidth="1"/>
    <col min="5126" max="5126" width="9.85546875" style="78" customWidth="1"/>
    <col min="5127" max="5127" width="16.85546875" style="78" bestFit="1" customWidth="1"/>
    <col min="5128" max="5376" width="8.85546875" style="78"/>
    <col min="5377" max="5377" width="62.140625" style="78" customWidth="1"/>
    <col min="5378" max="5379" width="8.85546875" style="78" customWidth="1"/>
    <col min="5380" max="5380" width="8.28515625" style="78" customWidth="1"/>
    <col min="5381" max="5381" width="15.28515625" style="78" customWidth="1"/>
    <col min="5382" max="5382" width="9.85546875" style="78" customWidth="1"/>
    <col min="5383" max="5383" width="16.85546875" style="78" bestFit="1" customWidth="1"/>
    <col min="5384" max="5632" width="8.85546875" style="78"/>
    <col min="5633" max="5633" width="62.140625" style="78" customWidth="1"/>
    <col min="5634" max="5635" width="8.85546875" style="78" customWidth="1"/>
    <col min="5636" max="5636" width="8.28515625" style="78" customWidth="1"/>
    <col min="5637" max="5637" width="15.28515625" style="78" customWidth="1"/>
    <col min="5638" max="5638" width="9.85546875" style="78" customWidth="1"/>
    <col min="5639" max="5639" width="16.85546875" style="78" bestFit="1" customWidth="1"/>
    <col min="5640" max="5888" width="8.85546875" style="78"/>
    <col min="5889" max="5889" width="62.140625" style="78" customWidth="1"/>
    <col min="5890" max="5891" width="8.85546875" style="78" customWidth="1"/>
    <col min="5892" max="5892" width="8.28515625" style="78" customWidth="1"/>
    <col min="5893" max="5893" width="15.28515625" style="78" customWidth="1"/>
    <col min="5894" max="5894" width="9.85546875" style="78" customWidth="1"/>
    <col min="5895" max="5895" width="16.85546875" style="78" bestFit="1" customWidth="1"/>
    <col min="5896" max="6144" width="8.85546875" style="78"/>
    <col min="6145" max="6145" width="62.140625" style="78" customWidth="1"/>
    <col min="6146" max="6147" width="8.85546875" style="78" customWidth="1"/>
    <col min="6148" max="6148" width="8.28515625" style="78" customWidth="1"/>
    <col min="6149" max="6149" width="15.28515625" style="78" customWidth="1"/>
    <col min="6150" max="6150" width="9.85546875" style="78" customWidth="1"/>
    <col min="6151" max="6151" width="16.85546875" style="78" bestFit="1" customWidth="1"/>
    <col min="6152" max="6400" width="8.85546875" style="78"/>
    <col min="6401" max="6401" width="62.140625" style="78" customWidth="1"/>
    <col min="6402" max="6403" width="8.85546875" style="78" customWidth="1"/>
    <col min="6404" max="6404" width="8.28515625" style="78" customWidth="1"/>
    <col min="6405" max="6405" width="15.28515625" style="78" customWidth="1"/>
    <col min="6406" max="6406" width="9.85546875" style="78" customWidth="1"/>
    <col min="6407" max="6407" width="16.85546875" style="78" bestFit="1" customWidth="1"/>
    <col min="6408" max="6656" width="8.85546875" style="78"/>
    <col min="6657" max="6657" width="62.140625" style="78" customWidth="1"/>
    <col min="6658" max="6659" width="8.85546875" style="78" customWidth="1"/>
    <col min="6660" max="6660" width="8.28515625" style="78" customWidth="1"/>
    <col min="6661" max="6661" width="15.28515625" style="78" customWidth="1"/>
    <col min="6662" max="6662" width="9.85546875" style="78" customWidth="1"/>
    <col min="6663" max="6663" width="16.85546875" style="78" bestFit="1" customWidth="1"/>
    <col min="6664" max="6912" width="8.85546875" style="78"/>
    <col min="6913" max="6913" width="62.140625" style="78" customWidth="1"/>
    <col min="6914" max="6915" width="8.85546875" style="78" customWidth="1"/>
    <col min="6916" max="6916" width="8.28515625" style="78" customWidth="1"/>
    <col min="6917" max="6917" width="15.28515625" style="78" customWidth="1"/>
    <col min="6918" max="6918" width="9.85546875" style="78" customWidth="1"/>
    <col min="6919" max="6919" width="16.85546875" style="78" bestFit="1" customWidth="1"/>
    <col min="6920" max="7168" width="8.85546875" style="78"/>
    <col min="7169" max="7169" width="62.140625" style="78" customWidth="1"/>
    <col min="7170" max="7171" width="8.85546875" style="78" customWidth="1"/>
    <col min="7172" max="7172" width="8.28515625" style="78" customWidth="1"/>
    <col min="7173" max="7173" width="15.28515625" style="78" customWidth="1"/>
    <col min="7174" max="7174" width="9.85546875" style="78" customWidth="1"/>
    <col min="7175" max="7175" width="16.85546875" style="78" bestFit="1" customWidth="1"/>
    <col min="7176" max="7424" width="8.85546875" style="78"/>
    <col min="7425" max="7425" width="62.140625" style="78" customWidth="1"/>
    <col min="7426" max="7427" width="8.85546875" style="78" customWidth="1"/>
    <col min="7428" max="7428" width="8.28515625" style="78" customWidth="1"/>
    <col min="7429" max="7429" width="15.28515625" style="78" customWidth="1"/>
    <col min="7430" max="7430" width="9.85546875" style="78" customWidth="1"/>
    <col min="7431" max="7431" width="16.85546875" style="78" bestFit="1" customWidth="1"/>
    <col min="7432" max="7680" width="8.85546875" style="78"/>
    <col min="7681" max="7681" width="62.140625" style="78" customWidth="1"/>
    <col min="7682" max="7683" width="8.85546875" style="78" customWidth="1"/>
    <col min="7684" max="7684" width="8.28515625" style="78" customWidth="1"/>
    <col min="7685" max="7685" width="15.28515625" style="78" customWidth="1"/>
    <col min="7686" max="7686" width="9.85546875" style="78" customWidth="1"/>
    <col min="7687" max="7687" width="16.85546875" style="78" bestFit="1" customWidth="1"/>
    <col min="7688" max="7936" width="8.85546875" style="78"/>
    <col min="7937" max="7937" width="62.140625" style="78" customWidth="1"/>
    <col min="7938" max="7939" width="8.85546875" style="78" customWidth="1"/>
    <col min="7940" max="7940" width="8.28515625" style="78" customWidth="1"/>
    <col min="7941" max="7941" width="15.28515625" style="78" customWidth="1"/>
    <col min="7942" max="7942" width="9.85546875" style="78" customWidth="1"/>
    <col min="7943" max="7943" width="16.85546875" style="78" bestFit="1" customWidth="1"/>
    <col min="7944" max="8192" width="8.85546875" style="78"/>
    <col min="8193" max="8193" width="62.140625" style="78" customWidth="1"/>
    <col min="8194" max="8195" width="8.85546875" style="78" customWidth="1"/>
    <col min="8196" max="8196" width="8.28515625" style="78" customWidth="1"/>
    <col min="8197" max="8197" width="15.28515625" style="78" customWidth="1"/>
    <col min="8198" max="8198" width="9.85546875" style="78" customWidth="1"/>
    <col min="8199" max="8199" width="16.85546875" style="78" bestFit="1" customWidth="1"/>
    <col min="8200" max="8448" width="8.85546875" style="78"/>
    <col min="8449" max="8449" width="62.140625" style="78" customWidth="1"/>
    <col min="8450" max="8451" width="8.85546875" style="78" customWidth="1"/>
    <col min="8452" max="8452" width="8.28515625" style="78" customWidth="1"/>
    <col min="8453" max="8453" width="15.28515625" style="78" customWidth="1"/>
    <col min="8454" max="8454" width="9.85546875" style="78" customWidth="1"/>
    <col min="8455" max="8455" width="16.85546875" style="78" bestFit="1" customWidth="1"/>
    <col min="8456" max="8704" width="8.85546875" style="78"/>
    <col min="8705" max="8705" width="62.140625" style="78" customWidth="1"/>
    <col min="8706" max="8707" width="8.85546875" style="78" customWidth="1"/>
    <col min="8708" max="8708" width="8.28515625" style="78" customWidth="1"/>
    <col min="8709" max="8709" width="15.28515625" style="78" customWidth="1"/>
    <col min="8710" max="8710" width="9.85546875" style="78" customWidth="1"/>
    <col min="8711" max="8711" width="16.85546875" style="78" bestFit="1" customWidth="1"/>
    <col min="8712" max="8960" width="8.85546875" style="78"/>
    <col min="8961" max="8961" width="62.140625" style="78" customWidth="1"/>
    <col min="8962" max="8963" width="8.85546875" style="78" customWidth="1"/>
    <col min="8964" max="8964" width="8.28515625" style="78" customWidth="1"/>
    <col min="8965" max="8965" width="15.28515625" style="78" customWidth="1"/>
    <col min="8966" max="8966" width="9.85546875" style="78" customWidth="1"/>
    <col min="8967" max="8967" width="16.85546875" style="78" bestFit="1" customWidth="1"/>
    <col min="8968" max="9216" width="8.85546875" style="78"/>
    <col min="9217" max="9217" width="62.140625" style="78" customWidth="1"/>
    <col min="9218" max="9219" width="8.85546875" style="78" customWidth="1"/>
    <col min="9220" max="9220" width="8.28515625" style="78" customWidth="1"/>
    <col min="9221" max="9221" width="15.28515625" style="78" customWidth="1"/>
    <col min="9222" max="9222" width="9.85546875" style="78" customWidth="1"/>
    <col min="9223" max="9223" width="16.85546875" style="78" bestFit="1" customWidth="1"/>
    <col min="9224" max="9472" width="8.85546875" style="78"/>
    <col min="9473" max="9473" width="62.140625" style="78" customWidth="1"/>
    <col min="9474" max="9475" width="8.85546875" style="78" customWidth="1"/>
    <col min="9476" max="9476" width="8.28515625" style="78" customWidth="1"/>
    <col min="9477" max="9477" width="15.28515625" style="78" customWidth="1"/>
    <col min="9478" max="9478" width="9.85546875" style="78" customWidth="1"/>
    <col min="9479" max="9479" width="16.85546875" style="78" bestFit="1" customWidth="1"/>
    <col min="9480" max="9728" width="8.85546875" style="78"/>
    <col min="9729" max="9729" width="62.140625" style="78" customWidth="1"/>
    <col min="9730" max="9731" width="8.85546875" style="78" customWidth="1"/>
    <col min="9732" max="9732" width="8.28515625" style="78" customWidth="1"/>
    <col min="9733" max="9733" width="15.28515625" style="78" customWidth="1"/>
    <col min="9734" max="9734" width="9.85546875" style="78" customWidth="1"/>
    <col min="9735" max="9735" width="16.85546875" style="78" bestFit="1" customWidth="1"/>
    <col min="9736" max="9984" width="8.85546875" style="78"/>
    <col min="9985" max="9985" width="62.140625" style="78" customWidth="1"/>
    <col min="9986" max="9987" width="8.85546875" style="78" customWidth="1"/>
    <col min="9988" max="9988" width="8.28515625" style="78" customWidth="1"/>
    <col min="9989" max="9989" width="15.28515625" style="78" customWidth="1"/>
    <col min="9990" max="9990" width="9.85546875" style="78" customWidth="1"/>
    <col min="9991" max="9991" width="16.85546875" style="78" bestFit="1" customWidth="1"/>
    <col min="9992" max="10240" width="8.85546875" style="78"/>
    <col min="10241" max="10241" width="62.140625" style="78" customWidth="1"/>
    <col min="10242" max="10243" width="8.85546875" style="78" customWidth="1"/>
    <col min="10244" max="10244" width="8.28515625" style="78" customWidth="1"/>
    <col min="10245" max="10245" width="15.28515625" style="78" customWidth="1"/>
    <col min="10246" max="10246" width="9.85546875" style="78" customWidth="1"/>
    <col min="10247" max="10247" width="16.85546875" style="78" bestFit="1" customWidth="1"/>
    <col min="10248" max="10496" width="8.85546875" style="78"/>
    <col min="10497" max="10497" width="62.140625" style="78" customWidth="1"/>
    <col min="10498" max="10499" width="8.85546875" style="78" customWidth="1"/>
    <col min="10500" max="10500" width="8.28515625" style="78" customWidth="1"/>
    <col min="10501" max="10501" width="15.28515625" style="78" customWidth="1"/>
    <col min="10502" max="10502" width="9.85546875" style="78" customWidth="1"/>
    <col min="10503" max="10503" width="16.85546875" style="78" bestFit="1" customWidth="1"/>
    <col min="10504" max="10752" width="8.85546875" style="78"/>
    <col min="10753" max="10753" width="62.140625" style="78" customWidth="1"/>
    <col min="10754" max="10755" width="8.85546875" style="78" customWidth="1"/>
    <col min="10756" max="10756" width="8.28515625" style="78" customWidth="1"/>
    <col min="10757" max="10757" width="15.28515625" style="78" customWidth="1"/>
    <col min="10758" max="10758" width="9.85546875" style="78" customWidth="1"/>
    <col min="10759" max="10759" width="16.85546875" style="78" bestFit="1" customWidth="1"/>
    <col min="10760" max="11008" width="8.85546875" style="78"/>
    <col min="11009" max="11009" width="62.140625" style="78" customWidth="1"/>
    <col min="11010" max="11011" width="8.85546875" style="78" customWidth="1"/>
    <col min="11012" max="11012" width="8.28515625" style="78" customWidth="1"/>
    <col min="11013" max="11013" width="15.28515625" style="78" customWidth="1"/>
    <col min="11014" max="11014" width="9.85546875" style="78" customWidth="1"/>
    <col min="11015" max="11015" width="16.85546875" style="78" bestFit="1" customWidth="1"/>
    <col min="11016" max="11264" width="8.85546875" style="78"/>
    <col min="11265" max="11265" width="62.140625" style="78" customWidth="1"/>
    <col min="11266" max="11267" width="8.85546875" style="78" customWidth="1"/>
    <col min="11268" max="11268" width="8.28515625" style="78" customWidth="1"/>
    <col min="11269" max="11269" width="15.28515625" style="78" customWidth="1"/>
    <col min="11270" max="11270" width="9.85546875" style="78" customWidth="1"/>
    <col min="11271" max="11271" width="16.85546875" style="78" bestFit="1" customWidth="1"/>
    <col min="11272" max="11520" width="8.85546875" style="78"/>
    <col min="11521" max="11521" width="62.140625" style="78" customWidth="1"/>
    <col min="11522" max="11523" width="8.85546875" style="78" customWidth="1"/>
    <col min="11524" max="11524" width="8.28515625" style="78" customWidth="1"/>
    <col min="11525" max="11525" width="15.28515625" style="78" customWidth="1"/>
    <col min="11526" max="11526" width="9.85546875" style="78" customWidth="1"/>
    <col min="11527" max="11527" width="16.85546875" style="78" bestFit="1" customWidth="1"/>
    <col min="11528" max="11776" width="8.85546875" style="78"/>
    <col min="11777" max="11777" width="62.140625" style="78" customWidth="1"/>
    <col min="11778" max="11779" width="8.85546875" style="78" customWidth="1"/>
    <col min="11780" max="11780" width="8.28515625" style="78" customWidth="1"/>
    <col min="11781" max="11781" width="15.28515625" style="78" customWidth="1"/>
    <col min="11782" max="11782" width="9.85546875" style="78" customWidth="1"/>
    <col min="11783" max="11783" width="16.85546875" style="78" bestFit="1" customWidth="1"/>
    <col min="11784" max="12032" width="8.85546875" style="78"/>
    <col min="12033" max="12033" width="62.140625" style="78" customWidth="1"/>
    <col min="12034" max="12035" width="8.85546875" style="78" customWidth="1"/>
    <col min="12036" max="12036" width="8.28515625" style="78" customWidth="1"/>
    <col min="12037" max="12037" width="15.28515625" style="78" customWidth="1"/>
    <col min="12038" max="12038" width="9.85546875" style="78" customWidth="1"/>
    <col min="12039" max="12039" width="16.85546875" style="78" bestFit="1" customWidth="1"/>
    <col min="12040" max="12288" width="8.85546875" style="78"/>
    <col min="12289" max="12289" width="62.140625" style="78" customWidth="1"/>
    <col min="12290" max="12291" width="8.85546875" style="78" customWidth="1"/>
    <col min="12292" max="12292" width="8.28515625" style="78" customWidth="1"/>
    <col min="12293" max="12293" width="15.28515625" style="78" customWidth="1"/>
    <col min="12294" max="12294" width="9.85546875" style="78" customWidth="1"/>
    <col min="12295" max="12295" width="16.85546875" style="78" bestFit="1" customWidth="1"/>
    <col min="12296" max="12544" width="8.85546875" style="78"/>
    <col min="12545" max="12545" width="62.140625" style="78" customWidth="1"/>
    <col min="12546" max="12547" width="8.85546875" style="78" customWidth="1"/>
    <col min="12548" max="12548" width="8.28515625" style="78" customWidth="1"/>
    <col min="12549" max="12549" width="15.28515625" style="78" customWidth="1"/>
    <col min="12550" max="12550" width="9.85546875" style="78" customWidth="1"/>
    <col min="12551" max="12551" width="16.85546875" style="78" bestFit="1" customWidth="1"/>
    <col min="12552" max="12800" width="8.85546875" style="78"/>
    <col min="12801" max="12801" width="62.140625" style="78" customWidth="1"/>
    <col min="12802" max="12803" width="8.85546875" style="78" customWidth="1"/>
    <col min="12804" max="12804" width="8.28515625" style="78" customWidth="1"/>
    <col min="12805" max="12805" width="15.28515625" style="78" customWidth="1"/>
    <col min="12806" max="12806" width="9.85546875" style="78" customWidth="1"/>
    <col min="12807" max="12807" width="16.85546875" style="78" bestFit="1" customWidth="1"/>
    <col min="12808" max="13056" width="8.85546875" style="78"/>
    <col min="13057" max="13057" width="62.140625" style="78" customWidth="1"/>
    <col min="13058" max="13059" width="8.85546875" style="78" customWidth="1"/>
    <col min="13060" max="13060" width="8.28515625" style="78" customWidth="1"/>
    <col min="13061" max="13061" width="15.28515625" style="78" customWidth="1"/>
    <col min="13062" max="13062" width="9.85546875" style="78" customWidth="1"/>
    <col min="13063" max="13063" width="16.85546875" style="78" bestFit="1" customWidth="1"/>
    <col min="13064" max="13312" width="8.85546875" style="78"/>
    <col min="13313" max="13313" width="62.140625" style="78" customWidth="1"/>
    <col min="13314" max="13315" width="8.85546875" style="78" customWidth="1"/>
    <col min="13316" max="13316" width="8.28515625" style="78" customWidth="1"/>
    <col min="13317" max="13317" width="15.28515625" style="78" customWidth="1"/>
    <col min="13318" max="13318" width="9.85546875" style="78" customWidth="1"/>
    <col min="13319" max="13319" width="16.85546875" style="78" bestFit="1" customWidth="1"/>
    <col min="13320" max="13568" width="8.85546875" style="78"/>
    <col min="13569" max="13569" width="62.140625" style="78" customWidth="1"/>
    <col min="13570" max="13571" width="8.85546875" style="78" customWidth="1"/>
    <col min="13572" max="13572" width="8.28515625" style="78" customWidth="1"/>
    <col min="13573" max="13573" width="15.28515625" style="78" customWidth="1"/>
    <col min="13574" max="13574" width="9.85546875" style="78" customWidth="1"/>
    <col min="13575" max="13575" width="16.85546875" style="78" bestFit="1" customWidth="1"/>
    <col min="13576" max="13824" width="8.85546875" style="78"/>
    <col min="13825" max="13825" width="62.140625" style="78" customWidth="1"/>
    <col min="13826" max="13827" width="8.85546875" style="78" customWidth="1"/>
    <col min="13828" max="13828" width="8.28515625" style="78" customWidth="1"/>
    <col min="13829" max="13829" width="15.28515625" style="78" customWidth="1"/>
    <col min="13830" max="13830" width="9.85546875" style="78" customWidth="1"/>
    <col min="13831" max="13831" width="16.85546875" style="78" bestFit="1" customWidth="1"/>
    <col min="13832" max="14080" width="8.85546875" style="78"/>
    <col min="14081" max="14081" width="62.140625" style="78" customWidth="1"/>
    <col min="14082" max="14083" width="8.85546875" style="78" customWidth="1"/>
    <col min="14084" max="14084" width="8.28515625" style="78" customWidth="1"/>
    <col min="14085" max="14085" width="15.28515625" style="78" customWidth="1"/>
    <col min="14086" max="14086" width="9.85546875" style="78" customWidth="1"/>
    <col min="14087" max="14087" width="16.85546875" style="78" bestFit="1" customWidth="1"/>
    <col min="14088" max="14336" width="8.85546875" style="78"/>
    <col min="14337" max="14337" width="62.140625" style="78" customWidth="1"/>
    <col min="14338" max="14339" width="8.85546875" style="78" customWidth="1"/>
    <col min="14340" max="14340" width="8.28515625" style="78" customWidth="1"/>
    <col min="14341" max="14341" width="15.28515625" style="78" customWidth="1"/>
    <col min="14342" max="14342" width="9.85546875" style="78" customWidth="1"/>
    <col min="14343" max="14343" width="16.85546875" style="78" bestFit="1" customWidth="1"/>
    <col min="14344" max="14592" width="8.85546875" style="78"/>
    <col min="14593" max="14593" width="62.140625" style="78" customWidth="1"/>
    <col min="14594" max="14595" width="8.85546875" style="78" customWidth="1"/>
    <col min="14596" max="14596" width="8.28515625" style="78" customWidth="1"/>
    <col min="14597" max="14597" width="15.28515625" style="78" customWidth="1"/>
    <col min="14598" max="14598" width="9.85546875" style="78" customWidth="1"/>
    <col min="14599" max="14599" width="16.85546875" style="78" bestFit="1" customWidth="1"/>
    <col min="14600" max="14848" width="8.85546875" style="78"/>
    <col min="14849" max="14849" width="62.140625" style="78" customWidth="1"/>
    <col min="14850" max="14851" width="8.85546875" style="78" customWidth="1"/>
    <col min="14852" max="14852" width="8.28515625" style="78" customWidth="1"/>
    <col min="14853" max="14853" width="15.28515625" style="78" customWidth="1"/>
    <col min="14854" max="14854" width="9.85546875" style="78" customWidth="1"/>
    <col min="14855" max="14855" width="16.85546875" style="78" bestFit="1" customWidth="1"/>
    <col min="14856" max="15104" width="8.85546875" style="78"/>
    <col min="15105" max="15105" width="62.140625" style="78" customWidth="1"/>
    <col min="15106" max="15107" width="8.85546875" style="78" customWidth="1"/>
    <col min="15108" max="15108" width="8.28515625" style="78" customWidth="1"/>
    <col min="15109" max="15109" width="15.28515625" style="78" customWidth="1"/>
    <col min="15110" max="15110" width="9.85546875" style="78" customWidth="1"/>
    <col min="15111" max="15111" width="16.85546875" style="78" bestFit="1" customWidth="1"/>
    <col min="15112" max="15360" width="8.85546875" style="78"/>
    <col min="15361" max="15361" width="62.140625" style="78" customWidth="1"/>
    <col min="15362" max="15363" width="8.85546875" style="78" customWidth="1"/>
    <col min="15364" max="15364" width="8.28515625" style="78" customWidth="1"/>
    <col min="15365" max="15365" width="15.28515625" style="78" customWidth="1"/>
    <col min="15366" max="15366" width="9.85546875" style="78" customWidth="1"/>
    <col min="15367" max="15367" width="16.85546875" style="78" bestFit="1" customWidth="1"/>
    <col min="15368" max="15616" width="8.85546875" style="78"/>
    <col min="15617" max="15617" width="62.140625" style="78" customWidth="1"/>
    <col min="15618" max="15619" width="8.85546875" style="78" customWidth="1"/>
    <col min="15620" max="15620" width="8.28515625" style="78" customWidth="1"/>
    <col min="15621" max="15621" width="15.28515625" style="78" customWidth="1"/>
    <col min="15622" max="15622" width="9.85546875" style="78" customWidth="1"/>
    <col min="15623" max="15623" width="16.85546875" style="78" bestFit="1" customWidth="1"/>
    <col min="15624" max="15872" width="8.85546875" style="78"/>
    <col min="15873" max="15873" width="62.140625" style="78" customWidth="1"/>
    <col min="15874" max="15875" width="8.85546875" style="78" customWidth="1"/>
    <col min="15876" max="15876" width="8.28515625" style="78" customWidth="1"/>
    <col min="15877" max="15877" width="15.28515625" style="78" customWidth="1"/>
    <col min="15878" max="15878" width="9.85546875" style="78" customWidth="1"/>
    <col min="15879" max="15879" width="16.85546875" style="78" bestFit="1" customWidth="1"/>
    <col min="15880" max="16128" width="8.85546875" style="78"/>
    <col min="16129" max="16129" width="62.140625" style="78" customWidth="1"/>
    <col min="16130" max="16131" width="8.85546875" style="78" customWidth="1"/>
    <col min="16132" max="16132" width="8.28515625" style="78" customWidth="1"/>
    <col min="16133" max="16133" width="15.28515625" style="78" customWidth="1"/>
    <col min="16134" max="16134" width="9.85546875" style="78" customWidth="1"/>
    <col min="16135" max="16135" width="16.85546875" style="78" bestFit="1" customWidth="1"/>
    <col min="16136" max="16384" width="8.85546875" style="78"/>
  </cols>
  <sheetData>
    <row r="1" spans="1:9">
      <c r="D1" s="77"/>
      <c r="E1" s="458" t="s">
        <v>42</v>
      </c>
      <c r="F1" s="458"/>
      <c r="G1" s="458"/>
      <c r="H1" s="458"/>
      <c r="I1" s="458"/>
    </row>
    <row r="2" spans="1:9">
      <c r="D2" s="77"/>
      <c r="E2" s="458"/>
      <c r="F2" s="458"/>
      <c r="G2" s="458"/>
      <c r="H2" s="460" t="s">
        <v>662</v>
      </c>
      <c r="I2" s="460"/>
    </row>
    <row r="3" spans="1:9">
      <c r="D3" s="77"/>
      <c r="E3" s="394"/>
      <c r="F3" s="458" t="s">
        <v>1</v>
      </c>
      <c r="G3" s="458"/>
      <c r="H3" s="458"/>
      <c r="I3" s="458"/>
    </row>
    <row r="4" spans="1:9">
      <c r="D4" s="458" t="s">
        <v>43</v>
      </c>
      <c r="E4" s="458"/>
      <c r="F4" s="458"/>
      <c r="G4" s="458"/>
      <c r="H4" s="458"/>
      <c r="I4" s="458"/>
    </row>
    <row r="5" spans="1:9">
      <c r="D5" s="77"/>
      <c r="E5" s="458" t="s">
        <v>44</v>
      </c>
      <c r="F5" s="458"/>
      <c r="G5" s="458"/>
      <c r="H5" s="458"/>
      <c r="I5" s="458"/>
    </row>
    <row r="6" spans="1:9">
      <c r="E6" s="463"/>
      <c r="F6" s="463"/>
      <c r="G6" s="463"/>
    </row>
    <row r="7" spans="1:9" ht="16.5">
      <c r="A7" s="459" t="s">
        <v>45</v>
      </c>
      <c r="B7" s="459"/>
      <c r="C7" s="459"/>
      <c r="D7" s="459"/>
      <c r="E7" s="459"/>
      <c r="F7" s="459"/>
      <c r="G7" s="459"/>
      <c r="H7" s="459"/>
      <c r="I7" s="459"/>
    </row>
    <row r="8" spans="1:9" ht="16.5">
      <c r="A8" s="459" t="s">
        <v>46</v>
      </c>
      <c r="B8" s="459"/>
      <c r="C8" s="459"/>
      <c r="D8" s="459"/>
      <c r="E8" s="459"/>
      <c r="F8" s="459"/>
      <c r="G8" s="459"/>
      <c r="H8" s="459"/>
      <c r="I8" s="459"/>
    </row>
    <row r="9" spans="1:9" ht="16.5">
      <c r="A9" s="459" t="s">
        <v>517</v>
      </c>
      <c r="B9" s="459"/>
      <c r="C9" s="459"/>
      <c r="D9" s="459"/>
      <c r="E9" s="459"/>
      <c r="F9" s="459"/>
      <c r="G9" s="459"/>
      <c r="H9" s="459"/>
      <c r="I9" s="459"/>
    </row>
    <row r="10" spans="1:9">
      <c r="A10" s="465"/>
      <c r="B10" s="465"/>
      <c r="C10" s="465"/>
      <c r="D10" s="465"/>
      <c r="E10" s="465"/>
      <c r="F10" s="465"/>
      <c r="G10" s="465"/>
    </row>
    <row r="12" spans="1:9" ht="38.25" customHeight="1">
      <c r="A12" s="462" t="s">
        <v>47</v>
      </c>
      <c r="B12" s="462" t="s">
        <v>48</v>
      </c>
      <c r="C12" s="462" t="s">
        <v>49</v>
      </c>
      <c r="D12" s="462" t="s">
        <v>50</v>
      </c>
      <c r="E12" s="462" t="s">
        <v>51</v>
      </c>
      <c r="F12" s="461" t="s">
        <v>52</v>
      </c>
      <c r="G12" s="464" t="s">
        <v>53</v>
      </c>
      <c r="H12" s="464"/>
      <c r="I12" s="464"/>
    </row>
    <row r="13" spans="1:9" ht="25.5" customHeight="1">
      <c r="A13" s="462"/>
      <c r="B13" s="462"/>
      <c r="C13" s="462"/>
      <c r="D13" s="462"/>
      <c r="E13" s="462"/>
      <c r="F13" s="462"/>
      <c r="G13" s="79" t="s">
        <v>477</v>
      </c>
      <c r="H13" s="79" t="s">
        <v>478</v>
      </c>
      <c r="I13" s="79" t="s">
        <v>479</v>
      </c>
    </row>
    <row r="14" spans="1:9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36">
        <v>7</v>
      </c>
      <c r="H14" s="211">
        <v>8</v>
      </c>
      <c r="I14" s="211">
        <v>9</v>
      </c>
    </row>
    <row r="15" spans="1:9">
      <c r="A15" s="81" t="s">
        <v>54</v>
      </c>
      <c r="B15" s="395"/>
      <c r="C15" s="395"/>
      <c r="D15" s="395"/>
      <c r="E15" s="395"/>
      <c r="F15" s="395"/>
      <c r="G15" s="82">
        <f>G17+G112+G119+G139+G201+G319+G324+G349+G363</f>
        <v>34091.5</v>
      </c>
      <c r="H15" s="82">
        <f>H17+H112+H119+H139+H201+H319+H324+H349+H363</f>
        <v>24916.9</v>
      </c>
      <c r="I15" s="83">
        <f>I17+I112+I119+I139+I201+I319+I324+I349+I363</f>
        <v>24553.1</v>
      </c>
    </row>
    <row r="16" spans="1:9" ht="63">
      <c r="A16" s="81" t="s">
        <v>55</v>
      </c>
      <c r="B16" s="395" t="s">
        <v>56</v>
      </c>
      <c r="C16" s="395"/>
      <c r="D16" s="395"/>
      <c r="E16" s="395"/>
      <c r="F16" s="215"/>
      <c r="G16" s="82">
        <f>G17+G112+G119+G139+G201+G319+G324+G349+G363</f>
        <v>34091.5</v>
      </c>
      <c r="H16" s="82">
        <f>H17+H112+H119+H139+H201+H319+H324+H349+H363</f>
        <v>24916.9</v>
      </c>
      <c r="I16" s="83">
        <f>I17+I112+I119+I139+I201+I319+I324+I349+I363</f>
        <v>24553.1</v>
      </c>
    </row>
    <row r="17" spans="1:9" ht="31.5">
      <c r="A17" s="84" t="s">
        <v>57</v>
      </c>
      <c r="B17" s="85" t="s">
        <v>56</v>
      </c>
      <c r="C17" s="85" t="s">
        <v>58</v>
      </c>
      <c r="D17" s="85" t="s">
        <v>59</v>
      </c>
      <c r="E17" s="85"/>
      <c r="F17" s="215"/>
      <c r="G17" s="222">
        <f>G18+G23+G37+G50+G56+G45</f>
        <v>8492.3000000000011</v>
      </c>
      <c r="H17" s="222">
        <f>H18+H23+H37+H50+H56+H45</f>
        <v>8288.5</v>
      </c>
      <c r="I17" s="86">
        <f>I18+I23+I37+I50+I56+I45</f>
        <v>8502.7999999999993</v>
      </c>
    </row>
    <row r="18" spans="1:9" ht="78.75">
      <c r="A18" s="223" t="s">
        <v>7</v>
      </c>
      <c r="B18" s="85" t="s">
        <v>56</v>
      </c>
      <c r="C18" s="85" t="s">
        <v>58</v>
      </c>
      <c r="D18" s="85" t="s">
        <v>60</v>
      </c>
      <c r="E18" s="85"/>
      <c r="F18" s="215"/>
      <c r="G18" s="222">
        <f>G22</f>
        <v>5.6</v>
      </c>
      <c r="H18" s="224">
        <f t="shared" ref="H18:I21" si="0">H19</f>
        <v>6</v>
      </c>
      <c r="I18" s="90">
        <f t="shared" si="0"/>
        <v>6.3</v>
      </c>
    </row>
    <row r="19" spans="1:9" ht="31.5">
      <c r="A19" s="87" t="s">
        <v>61</v>
      </c>
      <c r="B19" s="88" t="s">
        <v>56</v>
      </c>
      <c r="C19" s="88" t="s">
        <v>58</v>
      </c>
      <c r="D19" s="88" t="s">
        <v>60</v>
      </c>
      <c r="E19" s="88" t="s">
        <v>62</v>
      </c>
      <c r="F19" s="215"/>
      <c r="G19" s="224">
        <f>G20</f>
        <v>5.6</v>
      </c>
      <c r="H19" s="224">
        <f t="shared" si="0"/>
        <v>6</v>
      </c>
      <c r="I19" s="90">
        <f t="shared" si="0"/>
        <v>6.3</v>
      </c>
    </row>
    <row r="20" spans="1:9" ht="31.5">
      <c r="A20" s="87" t="s">
        <v>63</v>
      </c>
      <c r="B20" s="395" t="s">
        <v>56</v>
      </c>
      <c r="C20" s="88" t="s">
        <v>58</v>
      </c>
      <c r="D20" s="88" t="s">
        <v>60</v>
      </c>
      <c r="E20" s="88" t="s">
        <v>64</v>
      </c>
      <c r="F20" s="215"/>
      <c r="G20" s="224">
        <f>G21</f>
        <v>5.6</v>
      </c>
      <c r="H20" s="224">
        <f t="shared" si="0"/>
        <v>6</v>
      </c>
      <c r="I20" s="90">
        <f t="shared" si="0"/>
        <v>6.3</v>
      </c>
    </row>
    <row r="21" spans="1:9">
      <c r="A21" s="87" t="s">
        <v>65</v>
      </c>
      <c r="B21" s="85" t="s">
        <v>56</v>
      </c>
      <c r="C21" s="88" t="s">
        <v>58</v>
      </c>
      <c r="D21" s="88" t="s">
        <v>60</v>
      </c>
      <c r="E21" s="88" t="s">
        <v>66</v>
      </c>
      <c r="F21" s="215"/>
      <c r="G21" s="224">
        <f>G22</f>
        <v>5.6</v>
      </c>
      <c r="H21" s="224">
        <f t="shared" si="0"/>
        <v>6</v>
      </c>
      <c r="I21" s="90">
        <f t="shared" si="0"/>
        <v>6.3</v>
      </c>
    </row>
    <row r="22" spans="1:9" ht="47.25">
      <c r="A22" s="91" t="s">
        <v>67</v>
      </c>
      <c r="B22" s="85" t="s">
        <v>56</v>
      </c>
      <c r="C22" s="88" t="s">
        <v>58</v>
      </c>
      <c r="D22" s="88" t="s">
        <v>60</v>
      </c>
      <c r="E22" s="88" t="s">
        <v>68</v>
      </c>
      <c r="F22" s="215" t="s">
        <v>82</v>
      </c>
      <c r="G22" s="224">
        <v>5.6</v>
      </c>
      <c r="H22" s="224">
        <v>6</v>
      </c>
      <c r="I22" s="90">
        <v>6.3</v>
      </c>
    </row>
    <row r="23" spans="1:9" ht="94.5">
      <c r="A23" s="185" t="s">
        <v>69</v>
      </c>
      <c r="B23" s="88" t="s">
        <v>56</v>
      </c>
      <c r="C23" s="136" t="s">
        <v>58</v>
      </c>
      <c r="D23" s="136" t="s">
        <v>70</v>
      </c>
      <c r="E23" s="136"/>
      <c r="F23" s="215"/>
      <c r="G23" s="225">
        <f>G29+G24</f>
        <v>6860</v>
      </c>
      <c r="H23" s="225">
        <f>H29+H24</f>
        <v>7124</v>
      </c>
      <c r="I23" s="86">
        <f>I29+I24</f>
        <v>7378</v>
      </c>
    </row>
    <row r="24" spans="1:9" ht="31.5">
      <c r="A24" s="92" t="s">
        <v>61</v>
      </c>
      <c r="B24" s="395" t="s">
        <v>56</v>
      </c>
      <c r="C24" s="93" t="s">
        <v>58</v>
      </c>
      <c r="D24" s="93" t="s">
        <v>70</v>
      </c>
      <c r="E24" s="93" t="s">
        <v>62</v>
      </c>
      <c r="F24" s="215"/>
      <c r="G24" s="226">
        <f>G25</f>
        <v>1350</v>
      </c>
      <c r="H24" s="226">
        <f>H25</f>
        <v>1400</v>
      </c>
      <c r="I24" s="90">
        <f>I25</f>
        <v>1452</v>
      </c>
    </row>
    <row r="25" spans="1:9" ht="63">
      <c r="A25" s="94" t="s">
        <v>71</v>
      </c>
      <c r="B25" s="85" t="s">
        <v>56</v>
      </c>
      <c r="C25" s="93" t="s">
        <v>58</v>
      </c>
      <c r="D25" s="93" t="s">
        <v>70</v>
      </c>
      <c r="E25" s="95" t="s">
        <v>72</v>
      </c>
      <c r="F25" s="215"/>
      <c r="G25" s="226">
        <f>G27</f>
        <v>1350</v>
      </c>
      <c r="H25" s="226">
        <f>H27</f>
        <v>1400</v>
      </c>
      <c r="I25" s="90">
        <f>I27</f>
        <v>1452</v>
      </c>
    </row>
    <row r="26" spans="1:9">
      <c r="A26" s="92" t="s">
        <v>65</v>
      </c>
      <c r="B26" s="85" t="s">
        <v>56</v>
      </c>
      <c r="C26" s="93" t="s">
        <v>58</v>
      </c>
      <c r="D26" s="93" t="s">
        <v>70</v>
      </c>
      <c r="E26" s="95" t="s">
        <v>73</v>
      </c>
      <c r="F26" s="215"/>
      <c r="G26" s="226">
        <f t="shared" ref="G26:I27" si="1">G27</f>
        <v>1350</v>
      </c>
      <c r="H26" s="226">
        <f t="shared" si="1"/>
        <v>1400</v>
      </c>
      <c r="I26" s="90">
        <f t="shared" si="1"/>
        <v>1452</v>
      </c>
    </row>
    <row r="27" spans="1:9" ht="110.25">
      <c r="A27" s="96" t="s">
        <v>74</v>
      </c>
      <c r="B27" s="88" t="s">
        <v>56</v>
      </c>
      <c r="C27" s="93" t="s">
        <v>58</v>
      </c>
      <c r="D27" s="93" t="s">
        <v>70</v>
      </c>
      <c r="E27" s="95" t="s">
        <v>75</v>
      </c>
      <c r="F27" s="215"/>
      <c r="G27" s="226">
        <f t="shared" si="1"/>
        <v>1350</v>
      </c>
      <c r="H27" s="226">
        <f t="shared" si="1"/>
        <v>1400</v>
      </c>
      <c r="I27" s="90">
        <f t="shared" si="1"/>
        <v>1452</v>
      </c>
    </row>
    <row r="28" spans="1:9" ht="31.5">
      <c r="A28" s="92" t="s">
        <v>76</v>
      </c>
      <c r="B28" s="395" t="s">
        <v>56</v>
      </c>
      <c r="C28" s="93" t="s">
        <v>58</v>
      </c>
      <c r="D28" s="93" t="s">
        <v>70</v>
      </c>
      <c r="E28" s="95" t="s">
        <v>75</v>
      </c>
      <c r="F28" s="215" t="s">
        <v>77</v>
      </c>
      <c r="G28" s="226">
        <v>1350</v>
      </c>
      <c r="H28" s="226">
        <v>1400</v>
      </c>
      <c r="I28" s="90">
        <v>1452</v>
      </c>
    </row>
    <row r="29" spans="1:9" ht="31.5">
      <c r="A29" s="96" t="s">
        <v>63</v>
      </c>
      <c r="B29" s="85" t="s">
        <v>56</v>
      </c>
      <c r="C29" s="93" t="s">
        <v>58</v>
      </c>
      <c r="D29" s="93" t="s">
        <v>70</v>
      </c>
      <c r="E29" s="95" t="s">
        <v>64</v>
      </c>
      <c r="F29" s="215"/>
      <c r="G29" s="226">
        <f>G32+G35+G36</f>
        <v>5510</v>
      </c>
      <c r="H29" s="226">
        <f>H32+H35+H36</f>
        <v>5724</v>
      </c>
      <c r="I29" s="90">
        <f>I32+I35+I36</f>
        <v>5926</v>
      </c>
    </row>
    <row r="30" spans="1:9">
      <c r="A30" s="92" t="s">
        <v>65</v>
      </c>
      <c r="B30" s="85" t="s">
        <v>56</v>
      </c>
      <c r="C30" s="93" t="s">
        <v>58</v>
      </c>
      <c r="D30" s="93" t="s">
        <v>70</v>
      </c>
      <c r="E30" s="95" t="s">
        <v>66</v>
      </c>
      <c r="F30" s="215"/>
      <c r="G30" s="226">
        <f t="shared" ref="G30:I31" si="2">G31</f>
        <v>5000</v>
      </c>
      <c r="H30" s="226">
        <f t="shared" si="2"/>
        <v>5204</v>
      </c>
      <c r="I30" s="90">
        <f t="shared" si="2"/>
        <v>5416</v>
      </c>
    </row>
    <row r="31" spans="1:9" ht="54.75" customHeight="1">
      <c r="A31" s="96" t="s">
        <v>78</v>
      </c>
      <c r="B31" s="88" t="s">
        <v>56</v>
      </c>
      <c r="C31" s="93" t="s">
        <v>58</v>
      </c>
      <c r="D31" s="93" t="s">
        <v>70</v>
      </c>
      <c r="E31" s="95" t="s">
        <v>68</v>
      </c>
      <c r="F31" s="215"/>
      <c r="G31" s="226">
        <f t="shared" si="2"/>
        <v>5000</v>
      </c>
      <c r="H31" s="226">
        <f t="shared" si="2"/>
        <v>5204</v>
      </c>
      <c r="I31" s="90">
        <f t="shared" si="2"/>
        <v>5416</v>
      </c>
    </row>
    <row r="32" spans="1:9" ht="31.5">
      <c r="A32" s="92" t="s">
        <v>76</v>
      </c>
      <c r="B32" s="395" t="s">
        <v>56</v>
      </c>
      <c r="C32" s="93" t="s">
        <v>58</v>
      </c>
      <c r="D32" s="93" t="s">
        <v>70</v>
      </c>
      <c r="E32" s="95" t="s">
        <v>68</v>
      </c>
      <c r="F32" s="215" t="s">
        <v>77</v>
      </c>
      <c r="G32" s="226">
        <v>5000</v>
      </c>
      <c r="H32" s="226">
        <v>5204</v>
      </c>
      <c r="I32" s="90">
        <v>5416</v>
      </c>
    </row>
    <row r="33" spans="1:9" ht="63">
      <c r="A33" s="96" t="s">
        <v>79</v>
      </c>
      <c r="B33" s="85" t="s">
        <v>56</v>
      </c>
      <c r="C33" s="93" t="s">
        <v>58</v>
      </c>
      <c r="D33" s="93" t="s">
        <v>70</v>
      </c>
      <c r="E33" s="95" t="s">
        <v>68</v>
      </c>
      <c r="F33" s="215"/>
      <c r="G33" s="226">
        <f>G34</f>
        <v>510</v>
      </c>
      <c r="H33" s="226">
        <f>H34</f>
        <v>520</v>
      </c>
      <c r="I33" s="90">
        <f>I34</f>
        <v>510</v>
      </c>
    </row>
    <row r="34" spans="1:9" ht="31.5">
      <c r="A34" s="92" t="s">
        <v>76</v>
      </c>
      <c r="B34" s="85" t="s">
        <v>56</v>
      </c>
      <c r="C34" s="93" t="s">
        <v>58</v>
      </c>
      <c r="D34" s="93" t="s">
        <v>70</v>
      </c>
      <c r="E34" s="97" t="s">
        <v>68</v>
      </c>
      <c r="F34" s="215"/>
      <c r="G34" s="227">
        <f>G36+G35</f>
        <v>510</v>
      </c>
      <c r="H34" s="227">
        <f>H36+H35</f>
        <v>520</v>
      </c>
      <c r="I34" s="98">
        <f>I36+I35</f>
        <v>510</v>
      </c>
    </row>
    <row r="35" spans="1:9" ht="47.25">
      <c r="A35" s="94" t="s">
        <v>67</v>
      </c>
      <c r="B35" s="88" t="s">
        <v>56</v>
      </c>
      <c r="C35" s="93" t="s">
        <v>58</v>
      </c>
      <c r="D35" s="216" t="s">
        <v>70</v>
      </c>
      <c r="E35" s="118" t="s">
        <v>68</v>
      </c>
      <c r="F35" s="215" t="s">
        <v>80</v>
      </c>
      <c r="G35" s="98">
        <v>500</v>
      </c>
      <c r="H35" s="228">
        <v>510</v>
      </c>
      <c r="I35" s="98">
        <v>500</v>
      </c>
    </row>
    <row r="36" spans="1:9">
      <c r="A36" s="94" t="s">
        <v>81</v>
      </c>
      <c r="B36" s="395" t="s">
        <v>56</v>
      </c>
      <c r="C36" s="93" t="s">
        <v>58</v>
      </c>
      <c r="D36" s="93" t="s">
        <v>70</v>
      </c>
      <c r="E36" s="124" t="s">
        <v>68</v>
      </c>
      <c r="F36" s="215" t="s">
        <v>82</v>
      </c>
      <c r="G36" s="229">
        <v>10</v>
      </c>
      <c r="H36" s="229">
        <v>10</v>
      </c>
      <c r="I36" s="98">
        <v>10</v>
      </c>
    </row>
    <row r="37" spans="1:9" ht="63">
      <c r="A37" s="81" t="s">
        <v>83</v>
      </c>
      <c r="B37" s="85" t="s">
        <v>56</v>
      </c>
      <c r="C37" s="101" t="s">
        <v>58</v>
      </c>
      <c r="D37" s="85" t="s">
        <v>84</v>
      </c>
      <c r="E37" s="395"/>
      <c r="F37" s="215"/>
      <c r="G37" s="82">
        <f t="shared" ref="G37:I39" si="3">G38</f>
        <v>302</v>
      </c>
      <c r="H37" s="82">
        <f t="shared" si="3"/>
        <v>302</v>
      </c>
      <c r="I37" s="83">
        <f t="shared" si="3"/>
        <v>302</v>
      </c>
    </row>
    <row r="38" spans="1:9" ht="31.5">
      <c r="A38" s="92" t="s">
        <v>61</v>
      </c>
      <c r="B38" s="85" t="s">
        <v>56</v>
      </c>
      <c r="C38" s="99" t="s">
        <v>58</v>
      </c>
      <c r="D38" s="93" t="s">
        <v>84</v>
      </c>
      <c r="E38" s="95" t="s">
        <v>62</v>
      </c>
      <c r="F38" s="215"/>
      <c r="G38" s="230">
        <f t="shared" si="3"/>
        <v>302</v>
      </c>
      <c r="H38" s="230">
        <f t="shared" si="3"/>
        <v>302</v>
      </c>
      <c r="I38" s="98">
        <f t="shared" si="3"/>
        <v>302</v>
      </c>
    </row>
    <row r="39" spans="1:9" ht="31.5">
      <c r="A39" s="92" t="s">
        <v>63</v>
      </c>
      <c r="B39" s="88" t="s">
        <v>56</v>
      </c>
      <c r="C39" s="99" t="s">
        <v>58</v>
      </c>
      <c r="D39" s="93" t="s">
        <v>84</v>
      </c>
      <c r="E39" s="95" t="s">
        <v>64</v>
      </c>
      <c r="F39" s="215"/>
      <c r="G39" s="230">
        <f t="shared" si="3"/>
        <v>302</v>
      </c>
      <c r="H39" s="230">
        <f t="shared" si="3"/>
        <v>302</v>
      </c>
      <c r="I39" s="98">
        <f t="shared" si="3"/>
        <v>302</v>
      </c>
    </row>
    <row r="40" spans="1:9">
      <c r="A40" s="92" t="s">
        <v>65</v>
      </c>
      <c r="B40" s="395" t="s">
        <v>56</v>
      </c>
      <c r="C40" s="99" t="s">
        <v>58</v>
      </c>
      <c r="D40" s="93" t="s">
        <v>84</v>
      </c>
      <c r="E40" s="95" t="s">
        <v>66</v>
      </c>
      <c r="F40" s="215"/>
      <c r="G40" s="230">
        <f>G42+G44</f>
        <v>302</v>
      </c>
      <c r="H40" s="230">
        <f>H42+H44</f>
        <v>302</v>
      </c>
      <c r="I40" s="98">
        <f>I42+I44</f>
        <v>302</v>
      </c>
    </row>
    <row r="41" spans="1:9" ht="78.75">
      <c r="A41" s="96" t="s">
        <v>85</v>
      </c>
      <c r="B41" s="85" t="s">
        <v>56</v>
      </c>
      <c r="C41" s="99" t="s">
        <v>58</v>
      </c>
      <c r="D41" s="93" t="s">
        <v>84</v>
      </c>
      <c r="E41" s="95" t="s">
        <v>86</v>
      </c>
      <c r="F41" s="215"/>
      <c r="G41" s="230">
        <f>G42</f>
        <v>261.3</v>
      </c>
      <c r="H41" s="230">
        <f>H42</f>
        <v>261.3</v>
      </c>
      <c r="I41" s="98">
        <f>I42</f>
        <v>261.3</v>
      </c>
    </row>
    <row r="42" spans="1:9">
      <c r="A42" s="96" t="s">
        <v>87</v>
      </c>
      <c r="B42" s="85" t="s">
        <v>56</v>
      </c>
      <c r="C42" s="99" t="s">
        <v>58</v>
      </c>
      <c r="D42" s="93" t="s">
        <v>84</v>
      </c>
      <c r="E42" s="95" t="s">
        <v>86</v>
      </c>
      <c r="F42" s="215" t="s">
        <v>88</v>
      </c>
      <c r="G42" s="230">
        <v>261.3</v>
      </c>
      <c r="H42" s="230">
        <v>261.3</v>
      </c>
      <c r="I42" s="98">
        <v>261.3</v>
      </c>
    </row>
    <row r="43" spans="1:9" ht="81.75" customHeight="1">
      <c r="A43" s="94" t="s">
        <v>89</v>
      </c>
      <c r="B43" s="88" t="s">
        <v>56</v>
      </c>
      <c r="C43" s="93" t="s">
        <v>58</v>
      </c>
      <c r="D43" s="93" t="s">
        <v>84</v>
      </c>
      <c r="E43" s="93" t="s">
        <v>90</v>
      </c>
      <c r="F43" s="215"/>
      <c r="G43" s="226">
        <f>G44</f>
        <v>40.700000000000003</v>
      </c>
      <c r="H43" s="226">
        <f>H44</f>
        <v>40.700000000000003</v>
      </c>
      <c r="I43" s="90">
        <f>I44</f>
        <v>40.700000000000003</v>
      </c>
    </row>
    <row r="44" spans="1:9">
      <c r="A44" s="96" t="s">
        <v>87</v>
      </c>
      <c r="B44" s="395" t="s">
        <v>56</v>
      </c>
      <c r="C44" s="99" t="s">
        <v>58</v>
      </c>
      <c r="D44" s="93" t="s">
        <v>84</v>
      </c>
      <c r="E44" s="93" t="s">
        <v>90</v>
      </c>
      <c r="F44" s="215" t="s">
        <v>88</v>
      </c>
      <c r="G44" s="230">
        <v>40.700000000000003</v>
      </c>
      <c r="H44" s="230">
        <v>40.700000000000003</v>
      </c>
      <c r="I44" s="98">
        <v>40.700000000000003</v>
      </c>
    </row>
    <row r="45" spans="1:9" ht="31.5" hidden="1">
      <c r="A45" s="100" t="s">
        <v>10</v>
      </c>
      <c r="B45" s="85" t="s">
        <v>56</v>
      </c>
      <c r="C45" s="101" t="s">
        <v>58</v>
      </c>
      <c r="D45" s="85" t="s">
        <v>281</v>
      </c>
      <c r="E45" s="85"/>
      <c r="F45" s="215"/>
      <c r="G45" s="82">
        <f>G46</f>
        <v>0</v>
      </c>
      <c r="H45" s="102"/>
      <c r="I45" s="102"/>
    </row>
    <row r="46" spans="1:9" ht="55.5" hidden="1" customHeight="1">
      <c r="A46" s="103" t="s">
        <v>93</v>
      </c>
      <c r="B46" s="88" t="s">
        <v>56</v>
      </c>
      <c r="C46" s="99" t="s">
        <v>58</v>
      </c>
      <c r="D46" s="93" t="s">
        <v>281</v>
      </c>
      <c r="E46" s="93"/>
      <c r="F46" s="215"/>
      <c r="G46" s="230">
        <f>G47</f>
        <v>0</v>
      </c>
      <c r="H46" s="102"/>
      <c r="I46" s="102"/>
    </row>
    <row r="47" spans="1:9" hidden="1">
      <c r="A47" s="103" t="s">
        <v>95</v>
      </c>
      <c r="B47" s="95" t="s">
        <v>56</v>
      </c>
      <c r="C47" s="99" t="s">
        <v>58</v>
      </c>
      <c r="D47" s="93" t="s">
        <v>281</v>
      </c>
      <c r="E47" s="93"/>
      <c r="F47" s="215"/>
      <c r="G47" s="230">
        <f>G48</f>
        <v>0</v>
      </c>
      <c r="H47" s="102"/>
      <c r="I47" s="102"/>
    </row>
    <row r="48" spans="1:9" ht="70.5" hidden="1" customHeight="1">
      <c r="A48" s="103" t="s">
        <v>412</v>
      </c>
      <c r="B48" s="95" t="s">
        <v>56</v>
      </c>
      <c r="C48" s="99" t="s">
        <v>58</v>
      </c>
      <c r="D48" s="93" t="s">
        <v>281</v>
      </c>
      <c r="E48" s="93"/>
      <c r="F48" s="215"/>
      <c r="G48" s="230">
        <f>G49</f>
        <v>0</v>
      </c>
      <c r="H48" s="102"/>
      <c r="I48" s="102"/>
    </row>
    <row r="49" spans="1:14" ht="47.25" hidden="1">
      <c r="A49" s="87" t="s">
        <v>413</v>
      </c>
      <c r="B49" s="93" t="s">
        <v>56</v>
      </c>
      <c r="C49" s="99" t="s">
        <v>58</v>
      </c>
      <c r="D49" s="93" t="s">
        <v>281</v>
      </c>
      <c r="E49" s="93"/>
      <c r="F49" s="215" t="s">
        <v>80</v>
      </c>
      <c r="G49" s="230">
        <v>0</v>
      </c>
      <c r="H49" s="102"/>
      <c r="I49" s="102"/>
    </row>
    <row r="50" spans="1:14">
      <c r="A50" s="81" t="s">
        <v>11</v>
      </c>
      <c r="B50" s="85" t="s">
        <v>56</v>
      </c>
      <c r="C50" s="101" t="s">
        <v>91</v>
      </c>
      <c r="D50" s="85" t="s">
        <v>92</v>
      </c>
      <c r="E50" s="395"/>
      <c r="F50" s="215"/>
      <c r="G50" s="82">
        <f t="shared" ref="G50:I54" si="4">G51</f>
        <v>50</v>
      </c>
      <c r="H50" s="82">
        <f t="shared" si="4"/>
        <v>50</v>
      </c>
      <c r="I50" s="83">
        <f t="shared" si="4"/>
        <v>50</v>
      </c>
    </row>
    <row r="51" spans="1:14" ht="31.5">
      <c r="A51" s="96" t="s">
        <v>93</v>
      </c>
      <c r="B51" s="85" t="s">
        <v>56</v>
      </c>
      <c r="C51" s="99" t="s">
        <v>58</v>
      </c>
      <c r="D51" s="93" t="s">
        <v>92</v>
      </c>
      <c r="E51" s="95" t="s">
        <v>94</v>
      </c>
      <c r="F51" s="215"/>
      <c r="G51" s="230">
        <f t="shared" si="4"/>
        <v>50</v>
      </c>
      <c r="H51" s="230">
        <f t="shared" si="4"/>
        <v>50</v>
      </c>
      <c r="I51" s="98">
        <f t="shared" si="4"/>
        <v>50</v>
      </c>
    </row>
    <row r="52" spans="1:14">
      <c r="A52" s="96" t="s">
        <v>95</v>
      </c>
      <c r="B52" s="88" t="s">
        <v>56</v>
      </c>
      <c r="C52" s="99" t="s">
        <v>58</v>
      </c>
      <c r="D52" s="93" t="s">
        <v>92</v>
      </c>
      <c r="E52" s="95" t="s">
        <v>96</v>
      </c>
      <c r="F52" s="215"/>
      <c r="G52" s="230">
        <f t="shared" si="4"/>
        <v>50</v>
      </c>
      <c r="H52" s="230">
        <f t="shared" si="4"/>
        <v>50</v>
      </c>
      <c r="I52" s="98">
        <f t="shared" si="4"/>
        <v>50</v>
      </c>
    </row>
    <row r="53" spans="1:14">
      <c r="A53" s="96" t="s">
        <v>95</v>
      </c>
      <c r="B53" s="395" t="s">
        <v>56</v>
      </c>
      <c r="C53" s="99" t="s">
        <v>58</v>
      </c>
      <c r="D53" s="93" t="s">
        <v>92</v>
      </c>
      <c r="E53" s="95" t="s">
        <v>97</v>
      </c>
      <c r="F53" s="215"/>
      <c r="G53" s="230">
        <f t="shared" si="4"/>
        <v>50</v>
      </c>
      <c r="H53" s="230">
        <f t="shared" si="4"/>
        <v>50</v>
      </c>
      <c r="I53" s="98">
        <f t="shared" si="4"/>
        <v>50</v>
      </c>
    </row>
    <row r="54" spans="1:14">
      <c r="A54" s="94" t="s">
        <v>98</v>
      </c>
      <c r="B54" s="85" t="s">
        <v>56</v>
      </c>
      <c r="C54" s="104" t="s">
        <v>58</v>
      </c>
      <c r="D54" s="2">
        <v>11</v>
      </c>
      <c r="E54" s="95" t="s">
        <v>99</v>
      </c>
      <c r="F54" s="215"/>
      <c r="G54" s="231">
        <f t="shared" si="4"/>
        <v>50</v>
      </c>
      <c r="H54" s="231">
        <f t="shared" si="4"/>
        <v>50</v>
      </c>
      <c r="I54" s="105">
        <f t="shared" si="4"/>
        <v>50</v>
      </c>
    </row>
    <row r="55" spans="1:14">
      <c r="A55" s="96" t="s">
        <v>100</v>
      </c>
      <c r="B55" s="85" t="s">
        <v>56</v>
      </c>
      <c r="C55" s="95" t="s">
        <v>58</v>
      </c>
      <c r="D55" s="95" t="s">
        <v>92</v>
      </c>
      <c r="E55" s="95" t="s">
        <v>99</v>
      </c>
      <c r="F55" s="215" t="s">
        <v>101</v>
      </c>
      <c r="G55" s="230">
        <v>50</v>
      </c>
      <c r="H55" s="230">
        <v>50</v>
      </c>
      <c r="I55" s="98">
        <v>50</v>
      </c>
    </row>
    <row r="56" spans="1:14">
      <c r="A56" s="232" t="s">
        <v>102</v>
      </c>
      <c r="B56" s="88" t="s">
        <v>56</v>
      </c>
      <c r="C56" s="101" t="s">
        <v>58</v>
      </c>
      <c r="D56" s="85" t="s">
        <v>103</v>
      </c>
      <c r="E56" s="395"/>
      <c r="F56" s="215"/>
      <c r="G56" s="82">
        <f>G68+G76+G77+G79+G81+G86+G90+G95+G104+G107</f>
        <v>1274.7</v>
      </c>
      <c r="H56" s="82">
        <f t="shared" ref="H56:I56" si="5">H68+H76+H77+H79+H81+H86+H90+H95+H104+H107</f>
        <v>806.5</v>
      </c>
      <c r="I56" s="83">
        <f t="shared" si="5"/>
        <v>766.5</v>
      </c>
      <c r="L56" s="340"/>
      <c r="M56" s="340"/>
      <c r="N56" s="340"/>
    </row>
    <row r="57" spans="1:14" ht="47.25" hidden="1">
      <c r="A57" s="81" t="s">
        <v>93</v>
      </c>
      <c r="B57" s="395" t="s">
        <v>56</v>
      </c>
      <c r="C57" s="101" t="s">
        <v>58</v>
      </c>
      <c r="D57" s="85" t="s">
        <v>103</v>
      </c>
      <c r="E57" s="395" t="s">
        <v>94</v>
      </c>
      <c r="F57" s="215"/>
      <c r="G57" s="82">
        <f>G58</f>
        <v>0</v>
      </c>
      <c r="H57" s="102"/>
      <c r="I57" s="102"/>
    </row>
    <row r="58" spans="1:14" hidden="1">
      <c r="A58" s="81" t="s">
        <v>95</v>
      </c>
      <c r="B58" s="85" t="s">
        <v>56</v>
      </c>
      <c r="C58" s="101" t="s">
        <v>58</v>
      </c>
      <c r="D58" s="85" t="s">
        <v>103</v>
      </c>
      <c r="E58" s="395" t="s">
        <v>96</v>
      </c>
      <c r="F58" s="215"/>
      <c r="G58" s="82">
        <f>G60</f>
        <v>0</v>
      </c>
      <c r="H58" s="102"/>
      <c r="I58" s="102"/>
    </row>
    <row r="59" spans="1:14" hidden="1">
      <c r="A59" s="81" t="s">
        <v>95</v>
      </c>
      <c r="B59" s="85" t="s">
        <v>56</v>
      </c>
      <c r="C59" s="101" t="s">
        <v>58</v>
      </c>
      <c r="D59" s="85" t="s">
        <v>103</v>
      </c>
      <c r="E59" s="395" t="s">
        <v>97</v>
      </c>
      <c r="F59" s="215"/>
      <c r="G59" s="82">
        <f>G61+G62+G63</f>
        <v>0</v>
      </c>
      <c r="H59" s="102"/>
      <c r="I59" s="102"/>
    </row>
    <row r="60" spans="1:14" ht="63" hidden="1">
      <c r="A60" s="96" t="s">
        <v>104</v>
      </c>
      <c r="B60" s="88" t="s">
        <v>56</v>
      </c>
      <c r="C60" s="99" t="s">
        <v>58</v>
      </c>
      <c r="D60" s="93" t="s">
        <v>103</v>
      </c>
      <c r="E60" s="95" t="s">
        <v>105</v>
      </c>
      <c r="F60" s="215"/>
      <c r="G60" s="230">
        <f>G61+G62+G63</f>
        <v>0</v>
      </c>
      <c r="H60" s="102"/>
      <c r="I60" s="102"/>
    </row>
    <row r="61" spans="1:14" ht="31.5" hidden="1">
      <c r="A61" s="96" t="s">
        <v>106</v>
      </c>
      <c r="B61" s="395" t="s">
        <v>56</v>
      </c>
      <c r="C61" s="99" t="s">
        <v>58</v>
      </c>
      <c r="D61" s="93" t="s">
        <v>103</v>
      </c>
      <c r="E61" s="95" t="s">
        <v>105</v>
      </c>
      <c r="F61" s="215" t="s">
        <v>107</v>
      </c>
      <c r="G61" s="230"/>
      <c r="H61" s="102"/>
      <c r="I61" s="102"/>
    </row>
    <row r="62" spans="1:14" ht="47.25" hidden="1">
      <c r="A62" s="94" t="s">
        <v>67</v>
      </c>
      <c r="B62" s="85" t="s">
        <v>56</v>
      </c>
      <c r="C62" s="99" t="s">
        <v>58</v>
      </c>
      <c r="D62" s="93" t="s">
        <v>103</v>
      </c>
      <c r="E62" s="95" t="s">
        <v>105</v>
      </c>
      <c r="F62" s="215" t="s">
        <v>80</v>
      </c>
      <c r="G62" s="230"/>
      <c r="H62" s="102"/>
      <c r="I62" s="102"/>
    </row>
    <row r="63" spans="1:14" hidden="1">
      <c r="A63" s="94" t="s">
        <v>81</v>
      </c>
      <c r="B63" s="85" t="s">
        <v>56</v>
      </c>
      <c r="C63" s="99" t="s">
        <v>58</v>
      </c>
      <c r="D63" s="93" t="s">
        <v>103</v>
      </c>
      <c r="E63" s="95" t="s">
        <v>105</v>
      </c>
      <c r="F63" s="215" t="s">
        <v>82</v>
      </c>
      <c r="G63" s="230"/>
      <c r="H63" s="102"/>
      <c r="I63" s="102"/>
    </row>
    <row r="64" spans="1:14" ht="47.25">
      <c r="A64" s="81" t="s">
        <v>93</v>
      </c>
      <c r="B64" s="88" t="s">
        <v>56</v>
      </c>
      <c r="C64" s="101" t="s">
        <v>58</v>
      </c>
      <c r="D64" s="85" t="s">
        <v>103</v>
      </c>
      <c r="E64" s="395" t="s">
        <v>94</v>
      </c>
      <c r="F64" s="215"/>
      <c r="G64" s="82">
        <f t="shared" ref="G64:I67" si="6">G65</f>
        <v>50</v>
      </c>
      <c r="H64" s="82">
        <f t="shared" si="6"/>
        <v>20</v>
      </c>
      <c r="I64" s="83">
        <f t="shared" si="6"/>
        <v>20</v>
      </c>
    </row>
    <row r="65" spans="1:9">
      <c r="A65" s="81" t="s">
        <v>95</v>
      </c>
      <c r="B65" s="395" t="s">
        <v>56</v>
      </c>
      <c r="C65" s="101" t="s">
        <v>58</v>
      </c>
      <c r="D65" s="85" t="s">
        <v>103</v>
      </c>
      <c r="E65" s="395" t="s">
        <v>96</v>
      </c>
      <c r="F65" s="215"/>
      <c r="G65" s="82">
        <f t="shared" si="6"/>
        <v>50</v>
      </c>
      <c r="H65" s="82">
        <f t="shared" si="6"/>
        <v>20</v>
      </c>
      <c r="I65" s="83">
        <f t="shared" si="6"/>
        <v>20</v>
      </c>
    </row>
    <row r="66" spans="1:9">
      <c r="A66" s="81" t="s">
        <v>95</v>
      </c>
      <c r="B66" s="85" t="s">
        <v>56</v>
      </c>
      <c r="C66" s="101" t="s">
        <v>58</v>
      </c>
      <c r="D66" s="85" t="s">
        <v>103</v>
      </c>
      <c r="E66" s="395" t="s">
        <v>108</v>
      </c>
      <c r="F66" s="215"/>
      <c r="G66" s="82">
        <f t="shared" si="6"/>
        <v>50</v>
      </c>
      <c r="H66" s="82">
        <f t="shared" si="6"/>
        <v>20</v>
      </c>
      <c r="I66" s="83">
        <f t="shared" si="6"/>
        <v>20</v>
      </c>
    </row>
    <row r="67" spans="1:9" ht="78.75">
      <c r="A67" s="94" t="s">
        <v>109</v>
      </c>
      <c r="B67" s="85" t="s">
        <v>56</v>
      </c>
      <c r="C67" s="99" t="s">
        <v>58</v>
      </c>
      <c r="D67" s="93" t="s">
        <v>103</v>
      </c>
      <c r="E67" s="95" t="s">
        <v>110</v>
      </c>
      <c r="F67" s="215"/>
      <c r="G67" s="230">
        <f t="shared" si="6"/>
        <v>50</v>
      </c>
      <c r="H67" s="230">
        <f t="shared" si="6"/>
        <v>20</v>
      </c>
      <c r="I67" s="98">
        <f t="shared" si="6"/>
        <v>20</v>
      </c>
    </row>
    <row r="68" spans="1:9" ht="47.25">
      <c r="A68" s="94" t="s">
        <v>67</v>
      </c>
      <c r="B68" s="88" t="s">
        <v>56</v>
      </c>
      <c r="C68" s="99" t="s">
        <v>58</v>
      </c>
      <c r="D68" s="93" t="s">
        <v>103</v>
      </c>
      <c r="E68" s="95" t="s">
        <v>110</v>
      </c>
      <c r="F68" s="215" t="s">
        <v>80</v>
      </c>
      <c r="G68" s="230">
        <v>50</v>
      </c>
      <c r="H68" s="230">
        <v>20</v>
      </c>
      <c r="I68" s="98">
        <v>20</v>
      </c>
    </row>
    <row r="69" spans="1:9" ht="47.25" hidden="1">
      <c r="A69" s="106" t="s">
        <v>111</v>
      </c>
      <c r="B69" s="395" t="s">
        <v>56</v>
      </c>
      <c r="C69" s="85" t="s">
        <v>58</v>
      </c>
      <c r="D69" s="85" t="s">
        <v>103</v>
      </c>
      <c r="E69" s="395" t="s">
        <v>112</v>
      </c>
      <c r="F69" s="215"/>
      <c r="G69" s="82" t="e">
        <f>G70</f>
        <v>#REF!</v>
      </c>
      <c r="H69" s="233"/>
      <c r="I69" s="102"/>
    </row>
    <row r="70" spans="1:9" ht="110.25" hidden="1">
      <c r="A70" s="106" t="s">
        <v>113</v>
      </c>
      <c r="B70" s="85" t="s">
        <v>56</v>
      </c>
      <c r="C70" s="85" t="s">
        <v>58</v>
      </c>
      <c r="D70" s="85" t="s">
        <v>103</v>
      </c>
      <c r="E70" s="395" t="s">
        <v>114</v>
      </c>
      <c r="F70" s="215"/>
      <c r="G70" s="82" t="e">
        <f>G71</f>
        <v>#REF!</v>
      </c>
      <c r="H70" s="233"/>
      <c r="I70" s="102"/>
    </row>
    <row r="71" spans="1:9" ht="47.25" hidden="1">
      <c r="A71" s="107" t="s">
        <v>115</v>
      </c>
      <c r="B71" s="85" t="s">
        <v>56</v>
      </c>
      <c r="C71" s="93" t="s">
        <v>58</v>
      </c>
      <c r="D71" s="93" t="s">
        <v>103</v>
      </c>
      <c r="E71" s="95" t="s">
        <v>116</v>
      </c>
      <c r="F71" s="215"/>
      <c r="G71" s="230" t="e">
        <f>G72</f>
        <v>#REF!</v>
      </c>
      <c r="H71" s="233"/>
      <c r="I71" s="102"/>
    </row>
    <row r="72" spans="1:9" ht="47.25" hidden="1">
      <c r="A72" s="94" t="s">
        <v>117</v>
      </c>
      <c r="B72" s="88" t="s">
        <v>56</v>
      </c>
      <c r="C72" s="93" t="s">
        <v>58</v>
      </c>
      <c r="D72" s="93" t="s">
        <v>103</v>
      </c>
      <c r="E72" s="95" t="s">
        <v>118</v>
      </c>
      <c r="F72" s="215"/>
      <c r="G72" s="230" t="e">
        <f>G73+#REF!</f>
        <v>#REF!</v>
      </c>
      <c r="H72" s="233"/>
      <c r="I72" s="102"/>
    </row>
    <row r="73" spans="1:9" ht="31.5" hidden="1">
      <c r="A73" s="346" t="s">
        <v>76</v>
      </c>
      <c r="B73" s="129" t="s">
        <v>56</v>
      </c>
      <c r="C73" s="109" t="s">
        <v>58</v>
      </c>
      <c r="D73" s="109" t="s">
        <v>103</v>
      </c>
      <c r="E73" s="97" t="s">
        <v>118</v>
      </c>
      <c r="F73" s="215" t="s">
        <v>77</v>
      </c>
      <c r="G73" s="227">
        <v>0</v>
      </c>
      <c r="H73" s="341"/>
      <c r="I73" s="344"/>
    </row>
    <row r="74" spans="1:9" ht="31.5">
      <c r="A74" s="349" t="s">
        <v>146</v>
      </c>
      <c r="B74" s="395" t="s">
        <v>56</v>
      </c>
      <c r="C74" s="99" t="s">
        <v>58</v>
      </c>
      <c r="D74" s="93" t="s">
        <v>103</v>
      </c>
      <c r="E74" s="118" t="s">
        <v>147</v>
      </c>
      <c r="F74" s="215"/>
      <c r="G74" s="230">
        <f t="shared" ref="G74:I75" si="7">G75</f>
        <v>769.2</v>
      </c>
      <c r="H74" s="230">
        <f t="shared" si="7"/>
        <v>520</v>
      </c>
      <c r="I74" s="98">
        <f t="shared" si="7"/>
        <v>500</v>
      </c>
    </row>
    <row r="75" spans="1:9">
      <c r="A75" s="350" t="s">
        <v>148</v>
      </c>
      <c r="B75" s="112" t="s">
        <v>56</v>
      </c>
      <c r="C75" s="116" t="s">
        <v>58</v>
      </c>
      <c r="D75" s="109" t="s">
        <v>103</v>
      </c>
      <c r="E75" s="119" t="s">
        <v>149</v>
      </c>
      <c r="F75" s="215"/>
      <c r="G75" s="227">
        <f>G76+G77</f>
        <v>769.2</v>
      </c>
      <c r="H75" s="227">
        <f t="shared" si="7"/>
        <v>520</v>
      </c>
      <c r="I75" s="98">
        <f t="shared" si="7"/>
        <v>500</v>
      </c>
    </row>
    <row r="76" spans="1:9" ht="47.25">
      <c r="A76" s="115" t="s">
        <v>67</v>
      </c>
      <c r="B76" s="150" t="s">
        <v>56</v>
      </c>
      <c r="C76" s="153" t="s">
        <v>58</v>
      </c>
      <c r="D76" s="153" t="s">
        <v>103</v>
      </c>
      <c r="E76" s="119" t="s">
        <v>147</v>
      </c>
      <c r="F76" s="215" t="s">
        <v>80</v>
      </c>
      <c r="G76" s="351">
        <f>700+44.2</f>
        <v>744.2</v>
      </c>
      <c r="H76" s="228">
        <v>520</v>
      </c>
      <c r="I76" s="98">
        <v>500</v>
      </c>
    </row>
    <row r="77" spans="1:9">
      <c r="A77" s="94" t="s">
        <v>81</v>
      </c>
      <c r="B77" s="352" t="s">
        <v>56</v>
      </c>
      <c r="C77" s="88" t="s">
        <v>58</v>
      </c>
      <c r="D77" s="88" t="s">
        <v>103</v>
      </c>
      <c r="E77" s="118" t="s">
        <v>147</v>
      </c>
      <c r="F77" s="214" t="s">
        <v>82</v>
      </c>
      <c r="G77" s="98">
        <v>25</v>
      </c>
      <c r="H77" s="228">
        <v>0</v>
      </c>
      <c r="I77" s="98">
        <v>0</v>
      </c>
    </row>
    <row r="78" spans="1:9" ht="78.75">
      <c r="A78" s="353" t="s">
        <v>511</v>
      </c>
      <c r="B78" s="89" t="s">
        <v>56</v>
      </c>
      <c r="C78" s="88" t="s">
        <v>58</v>
      </c>
      <c r="D78" s="88" t="s">
        <v>103</v>
      </c>
      <c r="E78" s="354" t="s">
        <v>512</v>
      </c>
      <c r="F78" s="264"/>
      <c r="G78" s="355">
        <f>G79</f>
        <v>3.5</v>
      </c>
      <c r="H78" s="356">
        <f>H79</f>
        <v>3.5</v>
      </c>
      <c r="I78" s="356">
        <f>I79</f>
        <v>3.5</v>
      </c>
    </row>
    <row r="79" spans="1:9" ht="47.25">
      <c r="A79" s="218" t="s">
        <v>67</v>
      </c>
      <c r="B79" s="89" t="s">
        <v>56</v>
      </c>
      <c r="C79" s="88" t="s">
        <v>58</v>
      </c>
      <c r="D79" s="88" t="s">
        <v>103</v>
      </c>
      <c r="E79" s="217" t="s">
        <v>513</v>
      </c>
      <c r="F79" s="215">
        <v>240</v>
      </c>
      <c r="G79" s="356">
        <v>3.5</v>
      </c>
      <c r="H79" s="356">
        <v>3.5</v>
      </c>
      <c r="I79" s="356">
        <v>3.5</v>
      </c>
    </row>
    <row r="80" spans="1:9" ht="31.5">
      <c r="A80" s="219" t="s">
        <v>632</v>
      </c>
      <c r="B80" s="112" t="s">
        <v>56</v>
      </c>
      <c r="C80" s="116" t="s">
        <v>58</v>
      </c>
      <c r="D80" s="109" t="s">
        <v>103</v>
      </c>
      <c r="E80" s="217" t="s">
        <v>630</v>
      </c>
      <c r="F80" s="215"/>
      <c r="G80" s="357">
        <f>G81</f>
        <v>237</v>
      </c>
      <c r="H80" s="357">
        <f t="shared" ref="H80:I80" si="8">H81</f>
        <v>0</v>
      </c>
      <c r="I80" s="356">
        <f t="shared" si="8"/>
        <v>0</v>
      </c>
    </row>
    <row r="81" spans="1:9" ht="141.75">
      <c r="A81" s="221" t="s">
        <v>629</v>
      </c>
      <c r="B81" s="89" t="s">
        <v>56</v>
      </c>
      <c r="C81" s="88" t="s">
        <v>58</v>
      </c>
      <c r="D81" s="88" t="s">
        <v>103</v>
      </c>
      <c r="E81" s="217" t="s">
        <v>630</v>
      </c>
      <c r="F81" s="214" t="s">
        <v>631</v>
      </c>
      <c r="G81" s="357">
        <v>237</v>
      </c>
      <c r="H81" s="357">
        <v>0</v>
      </c>
      <c r="I81" s="356">
        <v>0</v>
      </c>
    </row>
    <row r="82" spans="1:9" ht="87" customHeight="1">
      <c r="A82" s="342" t="s">
        <v>135</v>
      </c>
      <c r="B82" s="165" t="s">
        <v>56</v>
      </c>
      <c r="C82" s="165" t="s">
        <v>58</v>
      </c>
      <c r="D82" s="136" t="s">
        <v>103</v>
      </c>
      <c r="E82" s="161" t="s">
        <v>136</v>
      </c>
      <c r="F82" s="264"/>
      <c r="G82" s="245">
        <f>G83</f>
        <v>30</v>
      </c>
      <c r="H82" s="245">
        <f>H83</f>
        <v>75</v>
      </c>
      <c r="I82" s="347">
        <f>I83</f>
        <v>50</v>
      </c>
    </row>
    <row r="83" spans="1:9" ht="135" customHeight="1">
      <c r="A83" s="110" t="s">
        <v>137</v>
      </c>
      <c r="B83" s="168" t="s">
        <v>56</v>
      </c>
      <c r="C83" s="260" t="s">
        <v>58</v>
      </c>
      <c r="D83" s="85" t="s">
        <v>103</v>
      </c>
      <c r="E83" s="395" t="s">
        <v>138</v>
      </c>
      <c r="F83" s="215"/>
      <c r="G83" s="82">
        <f t="shared" ref="G83:I84" si="9">G85</f>
        <v>30</v>
      </c>
      <c r="H83" s="82">
        <f t="shared" si="9"/>
        <v>75</v>
      </c>
      <c r="I83" s="83">
        <f t="shared" si="9"/>
        <v>50</v>
      </c>
    </row>
    <row r="84" spans="1:9" ht="236.25" customHeight="1">
      <c r="A84" s="91" t="s">
        <v>605</v>
      </c>
      <c r="B84" s="168" t="s">
        <v>56</v>
      </c>
      <c r="C84" s="260" t="s">
        <v>58</v>
      </c>
      <c r="D84" s="85" t="s">
        <v>103</v>
      </c>
      <c r="E84" s="395" t="s">
        <v>138</v>
      </c>
      <c r="F84" s="215"/>
      <c r="G84" s="82">
        <f t="shared" si="9"/>
        <v>30</v>
      </c>
      <c r="H84" s="82">
        <f t="shared" si="9"/>
        <v>75</v>
      </c>
      <c r="I84" s="83">
        <f t="shared" si="9"/>
        <v>50</v>
      </c>
    </row>
    <row r="85" spans="1:9" ht="218.25" customHeight="1">
      <c r="A85" s="91" t="s">
        <v>606</v>
      </c>
      <c r="B85" s="343" t="s">
        <v>56</v>
      </c>
      <c r="C85" s="88" t="s">
        <v>58</v>
      </c>
      <c r="D85" s="99" t="s">
        <v>103</v>
      </c>
      <c r="E85" s="95" t="s">
        <v>139</v>
      </c>
      <c r="F85" s="215"/>
      <c r="G85" s="230">
        <f>G86</f>
        <v>30</v>
      </c>
      <c r="H85" s="230">
        <f>H86</f>
        <v>75</v>
      </c>
      <c r="I85" s="98">
        <f>I86</f>
        <v>50</v>
      </c>
    </row>
    <row r="86" spans="1:9" ht="60.75" customHeight="1">
      <c r="A86" s="91" t="s">
        <v>67</v>
      </c>
      <c r="B86" s="101" t="s">
        <v>56</v>
      </c>
      <c r="C86" s="122" t="s">
        <v>58</v>
      </c>
      <c r="D86" s="93" t="s">
        <v>103</v>
      </c>
      <c r="E86" s="345" t="s">
        <v>139</v>
      </c>
      <c r="F86" s="214" t="s">
        <v>80</v>
      </c>
      <c r="G86" s="337">
        <f>90-60</f>
        <v>30</v>
      </c>
      <c r="H86" s="230">
        <v>75</v>
      </c>
      <c r="I86" s="98">
        <v>50</v>
      </c>
    </row>
    <row r="87" spans="1:9" ht="71.25" customHeight="1">
      <c r="A87" s="342" t="s">
        <v>524</v>
      </c>
      <c r="B87" s="165" t="s">
        <v>56</v>
      </c>
      <c r="C87" s="136" t="s">
        <v>58</v>
      </c>
      <c r="D87" s="136" t="s">
        <v>103</v>
      </c>
      <c r="E87" s="161" t="s">
        <v>514</v>
      </c>
      <c r="F87" s="358"/>
      <c r="G87" s="245">
        <f t="shared" ref="G87:I89" si="10">G88</f>
        <v>7</v>
      </c>
      <c r="H87" s="245">
        <f t="shared" si="10"/>
        <v>6</v>
      </c>
      <c r="I87" s="347">
        <f t="shared" si="10"/>
        <v>6</v>
      </c>
    </row>
    <row r="88" spans="1:9" ht="82.5" customHeight="1">
      <c r="A88" s="114" t="s">
        <v>142</v>
      </c>
      <c r="B88" s="85" t="s">
        <v>56</v>
      </c>
      <c r="C88" s="93" t="s">
        <v>58</v>
      </c>
      <c r="D88" s="93" t="s">
        <v>103</v>
      </c>
      <c r="E88" s="95" t="s">
        <v>143</v>
      </c>
      <c r="F88" s="215"/>
      <c r="G88" s="230">
        <f t="shared" si="10"/>
        <v>7</v>
      </c>
      <c r="H88" s="230">
        <f t="shared" si="10"/>
        <v>6</v>
      </c>
      <c r="I88" s="98">
        <f t="shared" si="10"/>
        <v>6</v>
      </c>
    </row>
    <row r="89" spans="1:9" ht="74.25" customHeight="1">
      <c r="A89" s="87" t="s">
        <v>641</v>
      </c>
      <c r="B89" s="85" t="s">
        <v>56</v>
      </c>
      <c r="C89" s="93" t="s">
        <v>58</v>
      </c>
      <c r="D89" s="93" t="s">
        <v>103</v>
      </c>
      <c r="E89" s="95" t="s">
        <v>145</v>
      </c>
      <c r="F89" s="215"/>
      <c r="G89" s="230">
        <f t="shared" si="10"/>
        <v>7</v>
      </c>
      <c r="H89" s="230">
        <f t="shared" si="10"/>
        <v>6</v>
      </c>
      <c r="I89" s="98">
        <f t="shared" si="10"/>
        <v>6</v>
      </c>
    </row>
    <row r="90" spans="1:9" ht="55.5" customHeight="1">
      <c r="A90" s="115" t="s">
        <v>67</v>
      </c>
      <c r="B90" s="112" t="s">
        <v>56</v>
      </c>
      <c r="C90" s="109" t="s">
        <v>58</v>
      </c>
      <c r="D90" s="109" t="s">
        <v>103</v>
      </c>
      <c r="E90" s="359" t="s">
        <v>145</v>
      </c>
      <c r="F90" s="265" t="s">
        <v>80</v>
      </c>
      <c r="G90" s="338">
        <f>6+1</f>
        <v>7</v>
      </c>
      <c r="H90" s="227">
        <v>6</v>
      </c>
      <c r="I90" s="266">
        <v>6</v>
      </c>
    </row>
    <row r="91" spans="1:9" ht="63">
      <c r="A91" s="110" t="s">
        <v>298</v>
      </c>
      <c r="B91" s="89" t="s">
        <v>56</v>
      </c>
      <c r="C91" s="88" t="s">
        <v>58</v>
      </c>
      <c r="D91" s="88" t="s">
        <v>103</v>
      </c>
      <c r="E91" s="396" t="s">
        <v>299</v>
      </c>
      <c r="F91" s="214"/>
      <c r="G91" s="83">
        <f t="shared" ref="G91:I94" si="11">G92</f>
        <v>15</v>
      </c>
      <c r="H91" s="83">
        <f t="shared" si="11"/>
        <v>15</v>
      </c>
      <c r="I91" s="83">
        <f t="shared" si="11"/>
        <v>15</v>
      </c>
    </row>
    <row r="92" spans="1:9" ht="63">
      <c r="A92" s="110" t="s">
        <v>300</v>
      </c>
      <c r="B92" s="121" t="s">
        <v>56</v>
      </c>
      <c r="C92" s="121" t="s">
        <v>58</v>
      </c>
      <c r="D92" s="121" t="s">
        <v>103</v>
      </c>
      <c r="E92" s="174" t="s">
        <v>301</v>
      </c>
      <c r="F92" s="264"/>
      <c r="G92" s="360">
        <f t="shared" si="11"/>
        <v>15</v>
      </c>
      <c r="H92" s="360">
        <f t="shared" si="11"/>
        <v>15</v>
      </c>
      <c r="I92" s="347">
        <f t="shared" si="11"/>
        <v>15</v>
      </c>
    </row>
    <row r="93" spans="1:9" ht="47.25">
      <c r="A93" s="120" t="s">
        <v>308</v>
      </c>
      <c r="B93" s="396" t="s">
        <v>56</v>
      </c>
      <c r="C93" s="88" t="s">
        <v>58</v>
      </c>
      <c r="D93" s="88" t="s">
        <v>103</v>
      </c>
      <c r="E93" s="118" t="s">
        <v>309</v>
      </c>
      <c r="F93" s="215"/>
      <c r="G93" s="228">
        <f t="shared" si="11"/>
        <v>15</v>
      </c>
      <c r="H93" s="228">
        <f t="shared" si="11"/>
        <v>15</v>
      </c>
      <c r="I93" s="98">
        <f t="shared" si="11"/>
        <v>15</v>
      </c>
    </row>
    <row r="94" spans="1:9" ht="78.75">
      <c r="A94" s="120" t="s">
        <v>414</v>
      </c>
      <c r="B94" s="89" t="s">
        <v>56</v>
      </c>
      <c r="C94" s="88" t="s">
        <v>58</v>
      </c>
      <c r="D94" s="88" t="s">
        <v>103</v>
      </c>
      <c r="E94" s="118" t="s">
        <v>311</v>
      </c>
      <c r="F94" s="215"/>
      <c r="G94" s="228">
        <f t="shared" si="11"/>
        <v>15</v>
      </c>
      <c r="H94" s="228">
        <f t="shared" si="11"/>
        <v>15</v>
      </c>
      <c r="I94" s="98">
        <f t="shared" si="11"/>
        <v>15</v>
      </c>
    </row>
    <row r="95" spans="1:9" ht="47.25">
      <c r="A95" s="91" t="s">
        <v>306</v>
      </c>
      <c r="B95" s="89" t="s">
        <v>56</v>
      </c>
      <c r="C95" s="88" t="s">
        <v>58</v>
      </c>
      <c r="D95" s="88" t="s">
        <v>103</v>
      </c>
      <c r="E95" s="118" t="s">
        <v>311</v>
      </c>
      <c r="F95" s="214" t="s">
        <v>661</v>
      </c>
      <c r="G95" s="228">
        <v>15</v>
      </c>
      <c r="H95" s="228">
        <v>15</v>
      </c>
      <c r="I95" s="98">
        <v>15</v>
      </c>
    </row>
    <row r="96" spans="1:9" ht="118.5" customHeight="1">
      <c r="A96" s="342" t="s">
        <v>119</v>
      </c>
      <c r="B96" s="136" t="s">
        <v>56</v>
      </c>
      <c r="C96" s="136" t="s">
        <v>58</v>
      </c>
      <c r="D96" s="136" t="s">
        <v>103</v>
      </c>
      <c r="E96" s="161" t="s">
        <v>120</v>
      </c>
      <c r="F96" s="264"/>
      <c r="G96" s="245">
        <f>G100+G104+G107</f>
        <v>163</v>
      </c>
      <c r="H96" s="245">
        <f>H100+H104+H107</f>
        <v>167</v>
      </c>
      <c r="I96" s="83">
        <f>I100+I104+I107</f>
        <v>172</v>
      </c>
    </row>
    <row r="97" spans="1:9" ht="31.5" hidden="1">
      <c r="A97" s="111" t="s">
        <v>121</v>
      </c>
      <c r="B97" s="88" t="s">
        <v>56</v>
      </c>
      <c r="C97" s="112" t="s">
        <v>58</v>
      </c>
      <c r="D97" s="85" t="s">
        <v>103</v>
      </c>
      <c r="E97" s="395" t="s">
        <v>122</v>
      </c>
      <c r="F97" s="215"/>
      <c r="G97" s="82">
        <f>G100</f>
        <v>0</v>
      </c>
      <c r="H97" s="233"/>
      <c r="I97" s="102"/>
    </row>
    <row r="98" spans="1:9" ht="47.25" hidden="1">
      <c r="A98" s="108" t="s">
        <v>123</v>
      </c>
      <c r="B98" s="395" t="s">
        <v>56</v>
      </c>
      <c r="C98" s="109" t="s">
        <v>58</v>
      </c>
      <c r="D98" s="93" t="s">
        <v>103</v>
      </c>
      <c r="E98" s="95" t="s">
        <v>124</v>
      </c>
      <c r="F98" s="215"/>
      <c r="G98" s="230">
        <f>G99</f>
        <v>0</v>
      </c>
      <c r="H98" s="233"/>
      <c r="I98" s="102"/>
    </row>
    <row r="99" spans="1:9" ht="31.5" hidden="1">
      <c r="A99" s="94" t="s">
        <v>125</v>
      </c>
      <c r="B99" s="85" t="s">
        <v>56</v>
      </c>
      <c r="C99" s="93" t="s">
        <v>58</v>
      </c>
      <c r="D99" s="93" t="s">
        <v>103</v>
      </c>
      <c r="E99" s="95" t="s">
        <v>126</v>
      </c>
      <c r="F99" s="215"/>
      <c r="G99" s="230">
        <f>G100</f>
        <v>0</v>
      </c>
      <c r="H99" s="233"/>
      <c r="I99" s="102"/>
    </row>
    <row r="100" spans="1:9" ht="47.25" hidden="1">
      <c r="A100" s="108" t="s">
        <v>67</v>
      </c>
      <c r="B100" s="85" t="s">
        <v>56</v>
      </c>
      <c r="C100" s="109" t="s">
        <v>58</v>
      </c>
      <c r="D100" s="93" t="s">
        <v>103</v>
      </c>
      <c r="E100" s="95" t="s">
        <v>126</v>
      </c>
      <c r="F100" s="215" t="s">
        <v>80</v>
      </c>
      <c r="G100" s="230">
        <v>0</v>
      </c>
      <c r="H100" s="233"/>
      <c r="I100" s="102"/>
    </row>
    <row r="101" spans="1:9">
      <c r="A101" s="113" t="s">
        <v>127</v>
      </c>
      <c r="B101" s="88" t="s">
        <v>56</v>
      </c>
      <c r="C101" s="85" t="s">
        <v>58</v>
      </c>
      <c r="D101" s="85" t="s">
        <v>103</v>
      </c>
      <c r="E101" s="85" t="s">
        <v>128</v>
      </c>
      <c r="F101" s="215"/>
      <c r="G101" s="222">
        <f>G104+G107</f>
        <v>163</v>
      </c>
      <c r="H101" s="222">
        <f>H104+H107</f>
        <v>167</v>
      </c>
      <c r="I101" s="86">
        <f>I104+I107</f>
        <v>172</v>
      </c>
    </row>
    <row r="102" spans="1:9" ht="134.25" customHeight="1">
      <c r="A102" s="114" t="s">
        <v>129</v>
      </c>
      <c r="B102" s="395" t="s">
        <v>56</v>
      </c>
      <c r="C102" s="109" t="s">
        <v>58</v>
      </c>
      <c r="D102" s="93" t="s">
        <v>103</v>
      </c>
      <c r="E102" s="93" t="s">
        <v>130</v>
      </c>
      <c r="F102" s="215"/>
      <c r="G102" s="226">
        <f t="shared" ref="G102:I103" si="12">G103</f>
        <v>18</v>
      </c>
      <c r="H102" s="226">
        <f t="shared" si="12"/>
        <v>20</v>
      </c>
      <c r="I102" s="90">
        <f t="shared" si="12"/>
        <v>22</v>
      </c>
    </row>
    <row r="103" spans="1:9" ht="93" customHeight="1">
      <c r="A103" s="87" t="s">
        <v>607</v>
      </c>
      <c r="B103" s="85" t="s">
        <v>56</v>
      </c>
      <c r="C103" s="93" t="s">
        <v>58</v>
      </c>
      <c r="D103" s="93" t="s">
        <v>103</v>
      </c>
      <c r="E103" s="99" t="s">
        <v>131</v>
      </c>
      <c r="F103" s="215"/>
      <c r="G103" s="226">
        <f t="shared" si="12"/>
        <v>18</v>
      </c>
      <c r="H103" s="226">
        <f t="shared" si="12"/>
        <v>20</v>
      </c>
      <c r="I103" s="90">
        <f t="shared" si="12"/>
        <v>22</v>
      </c>
    </row>
    <row r="104" spans="1:9" ht="47.25">
      <c r="A104" s="115" t="s">
        <v>132</v>
      </c>
      <c r="B104" s="85" t="s">
        <v>56</v>
      </c>
      <c r="C104" s="109" t="s">
        <v>58</v>
      </c>
      <c r="D104" s="93" t="s">
        <v>103</v>
      </c>
      <c r="E104" s="116" t="s">
        <v>131</v>
      </c>
      <c r="F104" s="215" t="s">
        <v>80</v>
      </c>
      <c r="G104" s="234">
        <v>18</v>
      </c>
      <c r="H104" s="234">
        <v>20</v>
      </c>
      <c r="I104" s="90">
        <v>22</v>
      </c>
    </row>
    <row r="105" spans="1:9" ht="94.5">
      <c r="A105" s="114" t="s">
        <v>133</v>
      </c>
      <c r="B105" s="88" t="s">
        <v>56</v>
      </c>
      <c r="C105" s="93" t="s">
        <v>58</v>
      </c>
      <c r="D105" s="93" t="s">
        <v>103</v>
      </c>
      <c r="E105" s="95" t="s">
        <v>564</v>
      </c>
      <c r="F105" s="215"/>
      <c r="G105" s="230">
        <f t="shared" ref="G105:I106" si="13">G106</f>
        <v>145</v>
      </c>
      <c r="H105" s="230">
        <f t="shared" si="13"/>
        <v>147</v>
      </c>
      <c r="I105" s="98">
        <f t="shared" si="13"/>
        <v>150</v>
      </c>
    </row>
    <row r="106" spans="1:9" ht="63">
      <c r="A106" s="87" t="s">
        <v>607</v>
      </c>
      <c r="B106" s="395" t="s">
        <v>56</v>
      </c>
      <c r="C106" s="109" t="s">
        <v>58</v>
      </c>
      <c r="D106" s="93" t="s">
        <v>103</v>
      </c>
      <c r="E106" s="95" t="s">
        <v>134</v>
      </c>
      <c r="F106" s="215"/>
      <c r="G106" s="230">
        <f t="shared" si="13"/>
        <v>145</v>
      </c>
      <c r="H106" s="230">
        <f t="shared" si="13"/>
        <v>147</v>
      </c>
      <c r="I106" s="98">
        <f t="shared" si="13"/>
        <v>150</v>
      </c>
    </row>
    <row r="107" spans="1:9" ht="47.25">
      <c r="A107" s="115" t="s">
        <v>443</v>
      </c>
      <c r="B107" s="85" t="s">
        <v>56</v>
      </c>
      <c r="C107" s="93" t="s">
        <v>58</v>
      </c>
      <c r="D107" s="93" t="s">
        <v>103</v>
      </c>
      <c r="E107" s="95" t="s">
        <v>134</v>
      </c>
      <c r="F107" s="215" t="s">
        <v>80</v>
      </c>
      <c r="G107" s="230">
        <v>145</v>
      </c>
      <c r="H107" s="230">
        <v>147</v>
      </c>
      <c r="I107" s="98">
        <v>150</v>
      </c>
    </row>
    <row r="108" spans="1:9" ht="78.75" hidden="1">
      <c r="A108" s="117" t="s">
        <v>140</v>
      </c>
      <c r="B108" s="85" t="s">
        <v>56</v>
      </c>
      <c r="C108" s="93" t="s">
        <v>58</v>
      </c>
      <c r="D108" s="93" t="s">
        <v>103</v>
      </c>
      <c r="E108" s="95" t="s">
        <v>141</v>
      </c>
      <c r="F108" s="215"/>
      <c r="G108" s="230">
        <f>G111</f>
        <v>0</v>
      </c>
      <c r="H108" s="233"/>
      <c r="I108" s="102"/>
    </row>
    <row r="109" spans="1:9" ht="78.75" hidden="1">
      <c r="A109" s="114" t="s">
        <v>142</v>
      </c>
      <c r="B109" s="88" t="s">
        <v>56</v>
      </c>
      <c r="C109" s="99" t="s">
        <v>58</v>
      </c>
      <c r="D109" s="93" t="s">
        <v>103</v>
      </c>
      <c r="E109" s="95" t="s">
        <v>143</v>
      </c>
      <c r="F109" s="215"/>
      <c r="G109" s="230">
        <f>G111</f>
        <v>0</v>
      </c>
      <c r="H109" s="233"/>
      <c r="I109" s="102"/>
    </row>
    <row r="110" spans="1:9" ht="63" hidden="1">
      <c r="A110" s="87" t="s">
        <v>144</v>
      </c>
      <c r="B110" s="395" t="s">
        <v>56</v>
      </c>
      <c r="C110" s="99" t="s">
        <v>58</v>
      </c>
      <c r="D110" s="93" t="s">
        <v>103</v>
      </c>
      <c r="E110" s="95" t="s">
        <v>145</v>
      </c>
      <c r="F110" s="215"/>
      <c r="G110" s="230">
        <f>G111</f>
        <v>0</v>
      </c>
      <c r="H110" s="233"/>
      <c r="I110" s="102"/>
    </row>
    <row r="111" spans="1:9" ht="47.25" hidden="1">
      <c r="A111" s="115" t="s">
        <v>67</v>
      </c>
      <c r="B111" s="85" t="s">
        <v>56</v>
      </c>
      <c r="C111" s="93" t="s">
        <v>58</v>
      </c>
      <c r="D111" s="93" t="s">
        <v>103</v>
      </c>
      <c r="E111" s="95" t="s">
        <v>145</v>
      </c>
      <c r="F111" s="215" t="s">
        <v>80</v>
      </c>
      <c r="G111" s="230"/>
      <c r="H111" s="233"/>
      <c r="I111" s="102"/>
    </row>
    <row r="112" spans="1:9">
      <c r="A112" s="186" t="s">
        <v>150</v>
      </c>
      <c r="B112" s="88" t="s">
        <v>56</v>
      </c>
      <c r="C112" s="89" t="s">
        <v>151</v>
      </c>
      <c r="D112" s="89" t="s">
        <v>59</v>
      </c>
      <c r="E112" s="396"/>
      <c r="F112" s="215"/>
      <c r="G112" s="236">
        <f t="shared" ref="G112:I114" si="14">G113</f>
        <v>267.2</v>
      </c>
      <c r="H112" s="236">
        <f t="shared" si="14"/>
        <v>291.5</v>
      </c>
      <c r="I112" s="155">
        <f t="shared" si="14"/>
        <v>0</v>
      </c>
    </row>
    <row r="113" spans="1:9" ht="31.5">
      <c r="A113" s="126" t="s">
        <v>15</v>
      </c>
      <c r="B113" s="395" t="s">
        <v>56</v>
      </c>
      <c r="C113" s="122" t="s">
        <v>151</v>
      </c>
      <c r="D113" s="123" t="s">
        <v>60</v>
      </c>
      <c r="E113" s="124"/>
      <c r="F113" s="215"/>
      <c r="G113" s="237">
        <f t="shared" si="14"/>
        <v>267.2</v>
      </c>
      <c r="H113" s="237">
        <f t="shared" si="14"/>
        <v>291.5</v>
      </c>
      <c r="I113" s="105">
        <f t="shared" si="14"/>
        <v>0</v>
      </c>
    </row>
    <row r="114" spans="1:9" ht="47.25">
      <c r="A114" s="96" t="s">
        <v>152</v>
      </c>
      <c r="B114" s="85" t="s">
        <v>56</v>
      </c>
      <c r="C114" s="99" t="s">
        <v>151</v>
      </c>
      <c r="D114" s="93" t="s">
        <v>60</v>
      </c>
      <c r="E114" s="95" t="s">
        <v>94</v>
      </c>
      <c r="F114" s="215"/>
      <c r="G114" s="231">
        <f t="shared" si="14"/>
        <v>267.2</v>
      </c>
      <c r="H114" s="231">
        <f t="shared" si="14"/>
        <v>291.5</v>
      </c>
      <c r="I114" s="105">
        <f t="shared" si="14"/>
        <v>0</v>
      </c>
    </row>
    <row r="115" spans="1:9">
      <c r="A115" s="96" t="s">
        <v>95</v>
      </c>
      <c r="B115" s="85" t="s">
        <v>56</v>
      </c>
      <c r="C115" s="99" t="s">
        <v>151</v>
      </c>
      <c r="D115" s="93" t="s">
        <v>60</v>
      </c>
      <c r="E115" s="95" t="s">
        <v>96</v>
      </c>
      <c r="F115" s="215"/>
      <c r="G115" s="231">
        <f>G117</f>
        <v>267.2</v>
      </c>
      <c r="H115" s="231">
        <f>H117</f>
        <v>291.5</v>
      </c>
      <c r="I115" s="105">
        <f>I117</f>
        <v>0</v>
      </c>
    </row>
    <row r="116" spans="1:9">
      <c r="A116" s="96" t="s">
        <v>95</v>
      </c>
      <c r="B116" s="88" t="s">
        <v>56</v>
      </c>
      <c r="C116" s="99" t="s">
        <v>151</v>
      </c>
      <c r="D116" s="93" t="s">
        <v>60</v>
      </c>
      <c r="E116" s="95" t="s">
        <v>97</v>
      </c>
      <c r="F116" s="215"/>
      <c r="G116" s="231">
        <f t="shared" ref="G116:I117" si="15">G117</f>
        <v>267.2</v>
      </c>
      <c r="H116" s="231">
        <f t="shared" si="15"/>
        <v>291.5</v>
      </c>
      <c r="I116" s="105">
        <f t="shared" si="15"/>
        <v>0</v>
      </c>
    </row>
    <row r="117" spans="1:9" ht="94.5">
      <c r="A117" s="96" t="s">
        <v>153</v>
      </c>
      <c r="B117" s="395" t="s">
        <v>56</v>
      </c>
      <c r="C117" s="99" t="s">
        <v>151</v>
      </c>
      <c r="D117" s="93" t="s">
        <v>60</v>
      </c>
      <c r="E117" s="95" t="s">
        <v>154</v>
      </c>
      <c r="F117" s="215"/>
      <c r="G117" s="231">
        <f t="shared" si="15"/>
        <v>267.2</v>
      </c>
      <c r="H117" s="231">
        <f t="shared" si="15"/>
        <v>291.5</v>
      </c>
      <c r="I117" s="105">
        <f t="shared" si="15"/>
        <v>0</v>
      </c>
    </row>
    <row r="118" spans="1:9" ht="31.5">
      <c r="A118" s="92" t="s">
        <v>76</v>
      </c>
      <c r="B118" s="85" t="s">
        <v>56</v>
      </c>
      <c r="C118" s="99" t="s">
        <v>151</v>
      </c>
      <c r="D118" s="93" t="s">
        <v>60</v>
      </c>
      <c r="E118" s="95" t="s">
        <v>154</v>
      </c>
      <c r="F118" s="215">
        <v>120</v>
      </c>
      <c r="G118" s="104">
        <f>281.4-14.2</f>
        <v>267.2</v>
      </c>
      <c r="H118" s="104">
        <v>291.5</v>
      </c>
      <c r="I118" s="173">
        <v>0</v>
      </c>
    </row>
    <row r="119" spans="1:9" ht="47.25">
      <c r="A119" s="128" t="s">
        <v>155</v>
      </c>
      <c r="B119" s="112" t="s">
        <v>56</v>
      </c>
      <c r="C119" s="129" t="s">
        <v>60</v>
      </c>
      <c r="D119" s="395" t="s">
        <v>59</v>
      </c>
      <c r="E119" s="395"/>
      <c r="F119" s="215"/>
      <c r="G119" s="82">
        <f>G125+G133+G138+G127</f>
        <v>946.7</v>
      </c>
      <c r="H119" s="82">
        <f>H125+H133</f>
        <v>438</v>
      </c>
      <c r="I119" s="83">
        <f>I125+I133</f>
        <v>381</v>
      </c>
    </row>
    <row r="120" spans="1:9" ht="33" customHeight="1">
      <c r="A120" s="238" t="s">
        <v>18</v>
      </c>
      <c r="B120" s="85" t="s">
        <v>56</v>
      </c>
      <c r="C120" s="396" t="s">
        <v>60</v>
      </c>
      <c r="D120" s="135" t="s">
        <v>156</v>
      </c>
      <c r="E120" s="395"/>
      <c r="F120" s="215"/>
      <c r="G120" s="82">
        <f t="shared" ref="G120:I124" si="16">G121</f>
        <v>129</v>
      </c>
      <c r="H120" s="82">
        <f t="shared" si="16"/>
        <v>113</v>
      </c>
      <c r="I120" s="83">
        <f t="shared" si="16"/>
        <v>119</v>
      </c>
    </row>
    <row r="121" spans="1:9" ht="47.25">
      <c r="A121" s="81" t="s">
        <v>111</v>
      </c>
      <c r="B121" s="121" t="s">
        <v>56</v>
      </c>
      <c r="C121" s="130" t="s">
        <v>60</v>
      </c>
      <c r="D121" s="95" t="s">
        <v>156</v>
      </c>
      <c r="E121" s="395" t="s">
        <v>112</v>
      </c>
      <c r="F121" s="215"/>
      <c r="G121" s="82">
        <f t="shared" si="16"/>
        <v>129</v>
      </c>
      <c r="H121" s="82">
        <f t="shared" si="16"/>
        <v>113</v>
      </c>
      <c r="I121" s="83">
        <f t="shared" si="16"/>
        <v>119</v>
      </c>
    </row>
    <row r="122" spans="1:9" ht="141.75">
      <c r="A122" s="81" t="s">
        <v>588</v>
      </c>
      <c r="B122" s="395" t="s">
        <v>56</v>
      </c>
      <c r="C122" s="131" t="s">
        <v>60</v>
      </c>
      <c r="D122" s="95" t="s">
        <v>156</v>
      </c>
      <c r="E122" s="395" t="s">
        <v>444</v>
      </c>
      <c r="F122" s="215"/>
      <c r="G122" s="82">
        <f>G123+G126</f>
        <v>129</v>
      </c>
      <c r="H122" s="82">
        <f t="shared" si="16"/>
        <v>113</v>
      </c>
      <c r="I122" s="83">
        <f t="shared" si="16"/>
        <v>119</v>
      </c>
    </row>
    <row r="123" spans="1:9" ht="47.25">
      <c r="A123" s="132" t="s">
        <v>449</v>
      </c>
      <c r="B123" s="85" t="s">
        <v>56</v>
      </c>
      <c r="C123" s="131" t="s">
        <v>60</v>
      </c>
      <c r="D123" s="95" t="s">
        <v>156</v>
      </c>
      <c r="E123" s="95" t="s">
        <v>445</v>
      </c>
      <c r="F123" s="215"/>
      <c r="G123" s="230">
        <f t="shared" si="16"/>
        <v>109</v>
      </c>
      <c r="H123" s="230">
        <f t="shared" si="16"/>
        <v>113</v>
      </c>
      <c r="I123" s="98">
        <f t="shared" si="16"/>
        <v>119</v>
      </c>
    </row>
    <row r="124" spans="1:9" ht="47.25">
      <c r="A124" s="132" t="s">
        <v>491</v>
      </c>
      <c r="B124" s="85" t="s">
        <v>56</v>
      </c>
      <c r="C124" s="131" t="s">
        <v>60</v>
      </c>
      <c r="D124" s="95" t="s">
        <v>156</v>
      </c>
      <c r="E124" s="95" t="s">
        <v>446</v>
      </c>
      <c r="F124" s="215"/>
      <c r="G124" s="230">
        <f t="shared" si="16"/>
        <v>109</v>
      </c>
      <c r="H124" s="230">
        <f t="shared" si="16"/>
        <v>113</v>
      </c>
      <c r="I124" s="98">
        <f t="shared" si="16"/>
        <v>119</v>
      </c>
    </row>
    <row r="125" spans="1:9" ht="54" customHeight="1">
      <c r="A125" s="108" t="s">
        <v>67</v>
      </c>
      <c r="B125" s="153" t="s">
        <v>56</v>
      </c>
      <c r="C125" s="133" t="s">
        <v>60</v>
      </c>
      <c r="D125" s="97" t="s">
        <v>156</v>
      </c>
      <c r="E125" s="95" t="s">
        <v>445</v>
      </c>
      <c r="F125" s="215" t="s">
        <v>80</v>
      </c>
      <c r="G125" s="230">
        <v>109</v>
      </c>
      <c r="H125" s="230">
        <v>113</v>
      </c>
      <c r="I125" s="98">
        <v>119</v>
      </c>
    </row>
    <row r="126" spans="1:9" ht="86.25" customHeight="1">
      <c r="A126" s="370" t="s">
        <v>659</v>
      </c>
      <c r="B126" s="109" t="s">
        <v>56</v>
      </c>
      <c r="C126" s="133" t="s">
        <v>60</v>
      </c>
      <c r="D126" s="97" t="s">
        <v>156</v>
      </c>
      <c r="E126" s="95" t="s">
        <v>660</v>
      </c>
      <c r="F126" s="215"/>
      <c r="G126" s="230">
        <f>G127</f>
        <v>20</v>
      </c>
      <c r="H126" s="230">
        <f t="shared" ref="H126:I126" si="17">H127</f>
        <v>0</v>
      </c>
      <c r="I126" s="98">
        <f t="shared" si="17"/>
        <v>0</v>
      </c>
    </row>
    <row r="127" spans="1:9" ht="54" customHeight="1">
      <c r="A127" s="218" t="s">
        <v>67</v>
      </c>
      <c r="B127" s="88" t="s">
        <v>56</v>
      </c>
      <c r="C127" s="118" t="s">
        <v>60</v>
      </c>
      <c r="D127" s="118" t="s">
        <v>156</v>
      </c>
      <c r="E127" s="131" t="s">
        <v>660</v>
      </c>
      <c r="F127" s="215" t="s">
        <v>80</v>
      </c>
      <c r="G127" s="230">
        <v>20</v>
      </c>
      <c r="H127" s="230">
        <v>0</v>
      </c>
      <c r="I127" s="98">
        <v>0</v>
      </c>
    </row>
    <row r="128" spans="1:9">
      <c r="A128" s="424" t="s">
        <v>19</v>
      </c>
      <c r="B128" s="251" t="s">
        <v>56</v>
      </c>
      <c r="C128" s="425" t="s">
        <v>60</v>
      </c>
      <c r="D128" s="137" t="s">
        <v>158</v>
      </c>
      <c r="E128" s="395"/>
      <c r="F128" s="215"/>
      <c r="G128" s="82">
        <f>G129+G138</f>
        <v>817.7</v>
      </c>
      <c r="H128" s="82">
        <f t="shared" ref="G128:I132" si="18">H129</f>
        <v>325</v>
      </c>
      <c r="I128" s="83">
        <f t="shared" si="18"/>
        <v>262</v>
      </c>
    </row>
    <row r="129" spans="1:9" ht="47.25">
      <c r="A129" s="134" t="s">
        <v>159</v>
      </c>
      <c r="B129" s="396" t="s">
        <v>56</v>
      </c>
      <c r="C129" s="396" t="s">
        <v>60</v>
      </c>
      <c r="D129" s="135" t="s">
        <v>158</v>
      </c>
      <c r="E129" s="395" t="s">
        <v>112</v>
      </c>
      <c r="F129" s="215"/>
      <c r="G129" s="82">
        <f t="shared" si="18"/>
        <v>417</v>
      </c>
      <c r="H129" s="82">
        <f t="shared" si="18"/>
        <v>325</v>
      </c>
      <c r="I129" s="83">
        <f t="shared" si="18"/>
        <v>262</v>
      </c>
    </row>
    <row r="130" spans="1:9" ht="141.75">
      <c r="A130" s="81" t="s">
        <v>157</v>
      </c>
      <c r="B130" s="136" t="s">
        <v>56</v>
      </c>
      <c r="C130" s="137" t="s">
        <v>60</v>
      </c>
      <c r="D130" s="395" t="s">
        <v>158</v>
      </c>
      <c r="E130" s="395" t="s">
        <v>444</v>
      </c>
      <c r="F130" s="215"/>
      <c r="G130" s="82">
        <f t="shared" si="18"/>
        <v>417</v>
      </c>
      <c r="H130" s="82">
        <f t="shared" si="18"/>
        <v>325</v>
      </c>
      <c r="I130" s="83">
        <f t="shared" si="18"/>
        <v>262</v>
      </c>
    </row>
    <row r="131" spans="1:9" ht="47.25">
      <c r="A131" s="132" t="s">
        <v>160</v>
      </c>
      <c r="B131" s="124" t="s">
        <v>56</v>
      </c>
      <c r="C131" s="130" t="s">
        <v>60</v>
      </c>
      <c r="D131" s="95" t="s">
        <v>158</v>
      </c>
      <c r="E131" s="95" t="s">
        <v>447</v>
      </c>
      <c r="F131" s="215"/>
      <c r="G131" s="230">
        <f t="shared" si="18"/>
        <v>417</v>
      </c>
      <c r="H131" s="230">
        <f t="shared" si="18"/>
        <v>325</v>
      </c>
      <c r="I131" s="98">
        <f t="shared" si="18"/>
        <v>262</v>
      </c>
    </row>
    <row r="132" spans="1:9" ht="47.25">
      <c r="A132" s="132" t="s">
        <v>161</v>
      </c>
      <c r="B132" s="93" t="s">
        <v>56</v>
      </c>
      <c r="C132" s="131" t="s">
        <v>60</v>
      </c>
      <c r="D132" s="95" t="s">
        <v>158</v>
      </c>
      <c r="E132" s="95" t="s">
        <v>448</v>
      </c>
      <c r="F132" s="215"/>
      <c r="G132" s="230">
        <f t="shared" si="18"/>
        <v>417</v>
      </c>
      <c r="H132" s="230">
        <f t="shared" si="18"/>
        <v>325</v>
      </c>
      <c r="I132" s="98">
        <f t="shared" si="18"/>
        <v>262</v>
      </c>
    </row>
    <row r="133" spans="1:9" ht="47.25">
      <c r="A133" s="94" t="s">
        <v>67</v>
      </c>
      <c r="B133" s="109" t="s">
        <v>56</v>
      </c>
      <c r="C133" s="131" t="s">
        <v>60</v>
      </c>
      <c r="D133" s="95" t="s">
        <v>158</v>
      </c>
      <c r="E133" s="95" t="s">
        <v>448</v>
      </c>
      <c r="F133" s="215" t="s">
        <v>80</v>
      </c>
      <c r="G133" s="230">
        <v>417</v>
      </c>
      <c r="H133" s="230">
        <v>325</v>
      </c>
      <c r="I133" s="98">
        <v>262</v>
      </c>
    </row>
    <row r="134" spans="1:9" s="411" customFormat="1" ht="94.5">
      <c r="A134" s="403" t="s">
        <v>192</v>
      </c>
      <c r="B134" s="404" t="s">
        <v>56</v>
      </c>
      <c r="C134" s="405" t="s">
        <v>60</v>
      </c>
      <c r="D134" s="406" t="s">
        <v>158</v>
      </c>
      <c r="E134" s="407" t="s">
        <v>120</v>
      </c>
      <c r="F134" s="408"/>
      <c r="G134" s="409">
        <f>G135</f>
        <v>400.7</v>
      </c>
      <c r="H134" s="409">
        <f t="shared" ref="H134:I134" si="19">H135</f>
        <v>0</v>
      </c>
      <c r="I134" s="410">
        <f t="shared" si="19"/>
        <v>0</v>
      </c>
    </row>
    <row r="135" spans="1:9" s="411" customFormat="1" ht="126">
      <c r="A135" s="412" t="s">
        <v>193</v>
      </c>
      <c r="B135" s="404" t="s">
        <v>56</v>
      </c>
      <c r="C135" s="405" t="s">
        <v>60</v>
      </c>
      <c r="D135" s="406" t="s">
        <v>158</v>
      </c>
      <c r="E135" s="407" t="s">
        <v>194</v>
      </c>
      <c r="F135" s="408"/>
      <c r="G135" s="409">
        <f>G136</f>
        <v>400.7</v>
      </c>
      <c r="H135" s="409">
        <f t="shared" ref="H135:I135" si="20">H136</f>
        <v>0</v>
      </c>
      <c r="I135" s="410">
        <f t="shared" si="20"/>
        <v>0</v>
      </c>
    </row>
    <row r="136" spans="1:9" s="411" customFormat="1" ht="31.5">
      <c r="A136" s="120" t="s">
        <v>559</v>
      </c>
      <c r="B136" s="404" t="s">
        <v>56</v>
      </c>
      <c r="C136" s="405" t="s">
        <v>60</v>
      </c>
      <c r="D136" s="406" t="s">
        <v>158</v>
      </c>
      <c r="E136" s="413" t="s">
        <v>196</v>
      </c>
      <c r="F136" s="408"/>
      <c r="G136" s="409">
        <f>G137</f>
        <v>400.7</v>
      </c>
      <c r="H136" s="409">
        <f t="shared" ref="H136:I136" si="21">H137</f>
        <v>0</v>
      </c>
      <c r="I136" s="410">
        <f t="shared" si="21"/>
        <v>0</v>
      </c>
    </row>
    <row r="137" spans="1:9" s="411" customFormat="1" ht="31.5">
      <c r="A137" s="120" t="s">
        <v>560</v>
      </c>
      <c r="B137" s="404" t="s">
        <v>56</v>
      </c>
      <c r="C137" s="405" t="s">
        <v>60</v>
      </c>
      <c r="D137" s="406" t="s">
        <v>158</v>
      </c>
      <c r="E137" s="413" t="s">
        <v>634</v>
      </c>
      <c r="F137" s="408"/>
      <c r="G137" s="409">
        <f>G138</f>
        <v>400.7</v>
      </c>
      <c r="H137" s="409">
        <f t="shared" ref="H137:I137" si="22">H138</f>
        <v>0</v>
      </c>
      <c r="I137" s="410">
        <f t="shared" si="22"/>
        <v>0</v>
      </c>
    </row>
    <row r="138" spans="1:9" s="411" customFormat="1" ht="47.25">
      <c r="A138" s="414" t="s">
        <v>67</v>
      </c>
      <c r="B138" s="404" t="s">
        <v>56</v>
      </c>
      <c r="C138" s="405" t="s">
        <v>60</v>
      </c>
      <c r="D138" s="406" t="s">
        <v>158</v>
      </c>
      <c r="E138" s="415" t="s">
        <v>634</v>
      </c>
      <c r="F138" s="408" t="s">
        <v>80</v>
      </c>
      <c r="G138" s="409">
        <v>400.7</v>
      </c>
      <c r="H138" s="409">
        <v>0</v>
      </c>
      <c r="I138" s="410">
        <v>0</v>
      </c>
    </row>
    <row r="139" spans="1:9">
      <c r="A139" s="128" t="s">
        <v>162</v>
      </c>
      <c r="B139" s="88" t="s">
        <v>56</v>
      </c>
      <c r="C139" s="101" t="s">
        <v>70</v>
      </c>
      <c r="D139" s="85" t="s">
        <v>59</v>
      </c>
      <c r="E139" s="395"/>
      <c r="F139" s="215"/>
      <c r="G139" s="82">
        <f>G140+G191</f>
        <v>5548.9</v>
      </c>
      <c r="H139" s="82">
        <f>H140+H191</f>
        <v>2210</v>
      </c>
      <c r="I139" s="83">
        <f>I140+I191</f>
        <v>2120</v>
      </c>
    </row>
    <row r="140" spans="1:9">
      <c r="A140" s="81" t="s">
        <v>163</v>
      </c>
      <c r="B140" s="395" t="s">
        <v>56</v>
      </c>
      <c r="C140" s="101" t="s">
        <v>70</v>
      </c>
      <c r="D140" s="85" t="s">
        <v>156</v>
      </c>
      <c r="E140" s="95"/>
      <c r="F140" s="215"/>
      <c r="G140" s="82">
        <f>G146+G190+G141</f>
        <v>5493.9</v>
      </c>
      <c r="H140" s="82">
        <f t="shared" ref="H140:I140" si="23">H146+H190+H141</f>
        <v>2155</v>
      </c>
      <c r="I140" s="82">
        <f t="shared" si="23"/>
        <v>2060</v>
      </c>
    </row>
    <row r="141" spans="1:9" ht="78.75">
      <c r="A141" s="342" t="s">
        <v>135</v>
      </c>
      <c r="B141" s="109" t="s">
        <v>56</v>
      </c>
      <c r="C141" s="88" t="s">
        <v>70</v>
      </c>
      <c r="D141" s="88" t="s">
        <v>156</v>
      </c>
      <c r="E141" s="161" t="s">
        <v>136</v>
      </c>
      <c r="F141" s="215"/>
      <c r="G141" s="82">
        <f>G142</f>
        <v>60</v>
      </c>
      <c r="H141" s="82">
        <f t="shared" ref="H141:I141" si="24">H142</f>
        <v>0</v>
      </c>
      <c r="I141" s="82">
        <f t="shared" si="24"/>
        <v>0</v>
      </c>
    </row>
    <row r="142" spans="1:9" ht="126">
      <c r="A142" s="110" t="s">
        <v>137</v>
      </c>
      <c r="B142" s="109" t="s">
        <v>56</v>
      </c>
      <c r="C142" s="88" t="s">
        <v>70</v>
      </c>
      <c r="D142" s="88" t="s">
        <v>156</v>
      </c>
      <c r="E142" s="395" t="s">
        <v>138</v>
      </c>
      <c r="F142" s="215"/>
      <c r="G142" s="82">
        <f>G143</f>
        <v>60</v>
      </c>
      <c r="H142" s="82">
        <f t="shared" ref="H142:I142" si="25">H143</f>
        <v>0</v>
      </c>
      <c r="I142" s="83">
        <f t="shared" si="25"/>
        <v>0</v>
      </c>
    </row>
    <row r="143" spans="1:9" ht="220.5">
      <c r="A143" s="91" t="s">
        <v>605</v>
      </c>
      <c r="B143" s="109" t="s">
        <v>56</v>
      </c>
      <c r="C143" s="88" t="s">
        <v>70</v>
      </c>
      <c r="D143" s="88" t="s">
        <v>156</v>
      </c>
      <c r="E143" s="395" t="s">
        <v>138</v>
      </c>
      <c r="F143" s="215"/>
      <c r="G143" s="82">
        <f>G144</f>
        <v>60</v>
      </c>
      <c r="H143" s="82">
        <f t="shared" ref="H143:I143" si="26">H144</f>
        <v>0</v>
      </c>
      <c r="I143" s="83">
        <f t="shared" si="26"/>
        <v>0</v>
      </c>
    </row>
    <row r="144" spans="1:9" ht="220.5">
      <c r="A144" s="91" t="s">
        <v>650</v>
      </c>
      <c r="B144" s="88" t="s">
        <v>56</v>
      </c>
      <c r="C144" s="88" t="s">
        <v>70</v>
      </c>
      <c r="D144" s="88" t="s">
        <v>156</v>
      </c>
      <c r="E144" s="95" t="s">
        <v>649</v>
      </c>
      <c r="F144" s="215"/>
      <c r="G144" s="82">
        <f>G145</f>
        <v>60</v>
      </c>
      <c r="H144" s="82">
        <f t="shared" ref="H144:I144" si="27">H145</f>
        <v>0</v>
      </c>
      <c r="I144" s="83">
        <f t="shared" si="27"/>
        <v>0</v>
      </c>
    </row>
    <row r="145" spans="1:9" ht="47.25">
      <c r="A145" s="91" t="s">
        <v>67</v>
      </c>
      <c r="B145" s="88" t="s">
        <v>56</v>
      </c>
      <c r="C145" s="88" t="s">
        <v>70</v>
      </c>
      <c r="D145" s="88" t="s">
        <v>156</v>
      </c>
      <c r="E145" s="95" t="s">
        <v>649</v>
      </c>
      <c r="F145" s="215" t="s">
        <v>80</v>
      </c>
      <c r="G145" s="82">
        <v>60</v>
      </c>
      <c r="H145" s="82">
        <v>0</v>
      </c>
      <c r="I145" s="83">
        <v>0</v>
      </c>
    </row>
    <row r="146" spans="1:9" ht="126">
      <c r="A146" s="81" t="s">
        <v>164</v>
      </c>
      <c r="B146" s="85" t="s">
        <v>56</v>
      </c>
      <c r="C146" s="101" t="s">
        <v>70</v>
      </c>
      <c r="D146" s="85" t="s">
        <v>156</v>
      </c>
      <c r="E146" s="395" t="s">
        <v>165</v>
      </c>
      <c r="F146" s="215"/>
      <c r="G146" s="82">
        <f>G147+G158+G170+G179</f>
        <v>5433.9</v>
      </c>
      <c r="H146" s="82">
        <f>H147+H158+H170+H179</f>
        <v>2100</v>
      </c>
      <c r="I146" s="83">
        <f>I147+I158+I170+I179</f>
        <v>2000</v>
      </c>
    </row>
    <row r="147" spans="1:9" ht="47.25">
      <c r="A147" s="138" t="s">
        <v>166</v>
      </c>
      <c r="B147" s="85" t="s">
        <v>56</v>
      </c>
      <c r="C147" s="101" t="s">
        <v>70</v>
      </c>
      <c r="D147" s="85" t="s">
        <v>156</v>
      </c>
      <c r="E147" s="395" t="s">
        <v>167</v>
      </c>
      <c r="F147" s="215"/>
      <c r="G147" s="82">
        <f>G150</f>
        <v>600</v>
      </c>
      <c r="H147" s="82">
        <f>H150</f>
        <v>750</v>
      </c>
      <c r="I147" s="83">
        <f>I150</f>
        <v>800</v>
      </c>
    </row>
    <row r="148" spans="1:9" ht="63">
      <c r="A148" s="120" t="s">
        <v>168</v>
      </c>
      <c r="B148" s="88" t="s">
        <v>56</v>
      </c>
      <c r="C148" s="99" t="s">
        <v>70</v>
      </c>
      <c r="D148" s="93" t="s">
        <v>156</v>
      </c>
      <c r="E148" s="95" t="s">
        <v>169</v>
      </c>
      <c r="F148" s="215"/>
      <c r="G148" s="230">
        <f t="shared" ref="G148:I149" si="28">G149</f>
        <v>600</v>
      </c>
      <c r="H148" s="230">
        <f t="shared" si="28"/>
        <v>750</v>
      </c>
      <c r="I148" s="98">
        <f t="shared" si="28"/>
        <v>800</v>
      </c>
    </row>
    <row r="149" spans="1:9" ht="63">
      <c r="A149" s="120" t="s">
        <v>170</v>
      </c>
      <c r="B149" s="395" t="s">
        <v>56</v>
      </c>
      <c r="C149" s="99" t="s">
        <v>70</v>
      </c>
      <c r="D149" s="93" t="s">
        <v>156</v>
      </c>
      <c r="E149" s="95" t="s">
        <v>171</v>
      </c>
      <c r="F149" s="215"/>
      <c r="G149" s="230">
        <f t="shared" si="28"/>
        <v>600</v>
      </c>
      <c r="H149" s="230">
        <f t="shared" si="28"/>
        <v>750</v>
      </c>
      <c r="I149" s="98">
        <f t="shared" si="28"/>
        <v>800</v>
      </c>
    </row>
    <row r="150" spans="1:9" ht="47.25">
      <c r="A150" s="139" t="s">
        <v>67</v>
      </c>
      <c r="B150" s="85" t="s">
        <v>56</v>
      </c>
      <c r="C150" s="99" t="s">
        <v>70</v>
      </c>
      <c r="D150" s="93" t="s">
        <v>156</v>
      </c>
      <c r="E150" s="95" t="s">
        <v>171</v>
      </c>
      <c r="F150" s="215" t="s">
        <v>80</v>
      </c>
      <c r="G150" s="230">
        <f>700+200-300</f>
        <v>600</v>
      </c>
      <c r="H150" s="230">
        <v>750</v>
      </c>
      <c r="I150" s="98">
        <v>800</v>
      </c>
    </row>
    <row r="151" spans="1:9" ht="63" hidden="1">
      <c r="A151" s="138" t="s">
        <v>172</v>
      </c>
      <c r="B151" s="85" t="s">
        <v>56</v>
      </c>
      <c r="C151" s="101" t="s">
        <v>70</v>
      </c>
      <c r="D151" s="85" t="s">
        <v>156</v>
      </c>
      <c r="E151" s="395" t="s">
        <v>173</v>
      </c>
      <c r="F151" s="215"/>
      <c r="G151" s="82">
        <f>G154+G157</f>
        <v>0</v>
      </c>
      <c r="H151" s="233"/>
      <c r="I151" s="102"/>
    </row>
    <row r="152" spans="1:9" ht="78.75" hidden="1">
      <c r="A152" s="114" t="s">
        <v>174</v>
      </c>
      <c r="B152" s="88" t="s">
        <v>56</v>
      </c>
      <c r="C152" s="116" t="s">
        <v>70</v>
      </c>
      <c r="D152" s="109" t="s">
        <v>156</v>
      </c>
      <c r="E152" s="95" t="s">
        <v>175</v>
      </c>
      <c r="F152" s="215"/>
      <c r="G152" s="230">
        <f>G154</f>
        <v>0</v>
      </c>
      <c r="H152" s="233"/>
      <c r="I152" s="102"/>
    </row>
    <row r="153" spans="1:9" ht="63" hidden="1">
      <c r="A153" s="120" t="s">
        <v>176</v>
      </c>
      <c r="B153" s="395" t="s">
        <v>56</v>
      </c>
      <c r="C153" s="88" t="s">
        <v>70</v>
      </c>
      <c r="D153" s="88" t="s">
        <v>156</v>
      </c>
      <c r="E153" s="131" t="s">
        <v>177</v>
      </c>
      <c r="F153" s="215"/>
      <c r="G153" s="230">
        <f>G154</f>
        <v>0</v>
      </c>
      <c r="H153" s="233"/>
      <c r="I153" s="102"/>
    </row>
    <row r="154" spans="1:9" ht="47.25" hidden="1">
      <c r="A154" s="140" t="s">
        <v>67</v>
      </c>
      <c r="B154" s="85" t="s">
        <v>56</v>
      </c>
      <c r="C154" s="122" t="s">
        <v>70</v>
      </c>
      <c r="D154" s="123" t="s">
        <v>156</v>
      </c>
      <c r="E154" s="95" t="s">
        <v>177</v>
      </c>
      <c r="F154" s="215" t="s">
        <v>80</v>
      </c>
      <c r="G154" s="230">
        <v>0</v>
      </c>
      <c r="H154" s="233"/>
      <c r="I154" s="102"/>
    </row>
    <row r="155" spans="1:9" ht="47.25" hidden="1">
      <c r="A155" s="114" t="s">
        <v>178</v>
      </c>
      <c r="B155" s="85" t="s">
        <v>56</v>
      </c>
      <c r="C155" s="116" t="s">
        <v>70</v>
      </c>
      <c r="D155" s="109" t="s">
        <v>156</v>
      </c>
      <c r="E155" s="97" t="s">
        <v>179</v>
      </c>
      <c r="F155" s="215"/>
      <c r="G155" s="230">
        <f>G157</f>
        <v>0</v>
      </c>
      <c r="H155" s="233"/>
      <c r="I155" s="102"/>
    </row>
    <row r="156" spans="1:9" ht="47.25" hidden="1">
      <c r="A156" s="120" t="s">
        <v>180</v>
      </c>
      <c r="B156" s="88" t="s">
        <v>56</v>
      </c>
      <c r="C156" s="88" t="s">
        <v>70</v>
      </c>
      <c r="D156" s="88" t="s">
        <v>156</v>
      </c>
      <c r="E156" s="118" t="s">
        <v>179</v>
      </c>
      <c r="F156" s="215"/>
      <c r="G156" s="230">
        <v>0</v>
      </c>
      <c r="H156" s="233"/>
      <c r="I156" s="102"/>
    </row>
    <row r="157" spans="1:9" ht="47.25" hidden="1">
      <c r="A157" s="141" t="s">
        <v>67</v>
      </c>
      <c r="B157" s="395" t="s">
        <v>56</v>
      </c>
      <c r="C157" s="142" t="s">
        <v>70</v>
      </c>
      <c r="D157" s="143" t="s">
        <v>156</v>
      </c>
      <c r="E157" s="144" t="s">
        <v>179</v>
      </c>
      <c r="F157" s="215" t="s">
        <v>80</v>
      </c>
      <c r="G157" s="230">
        <v>0</v>
      </c>
      <c r="H157" s="233"/>
      <c r="I157" s="102"/>
    </row>
    <row r="158" spans="1:9" ht="47.25">
      <c r="A158" s="145" t="s">
        <v>636</v>
      </c>
      <c r="B158" s="85" t="s">
        <v>56</v>
      </c>
      <c r="C158" s="89" t="s">
        <v>70</v>
      </c>
      <c r="D158" s="89" t="s">
        <v>156</v>
      </c>
      <c r="E158" s="396" t="s">
        <v>173</v>
      </c>
      <c r="F158" s="215"/>
      <c r="G158" s="82">
        <f>G164+G167</f>
        <v>4333.8999999999996</v>
      </c>
      <c r="H158" s="82">
        <f>H164+H167</f>
        <v>800</v>
      </c>
      <c r="I158" s="83">
        <f>I164+I167</f>
        <v>600</v>
      </c>
    </row>
    <row r="159" spans="1:9" ht="47.25" hidden="1">
      <c r="A159" s="146" t="s">
        <v>181</v>
      </c>
      <c r="B159" s="85" t="s">
        <v>56</v>
      </c>
      <c r="C159" s="88" t="s">
        <v>70</v>
      </c>
      <c r="D159" s="88" t="s">
        <v>156</v>
      </c>
      <c r="E159" s="118" t="s">
        <v>175</v>
      </c>
      <c r="F159" s="215"/>
      <c r="G159" s="230">
        <f>G160</f>
        <v>0</v>
      </c>
      <c r="H159" s="233"/>
      <c r="I159" s="102"/>
    </row>
    <row r="160" spans="1:9" ht="31.5" hidden="1">
      <c r="A160" s="147" t="s">
        <v>182</v>
      </c>
      <c r="B160" s="88" t="s">
        <v>56</v>
      </c>
      <c r="C160" s="88" t="s">
        <v>70</v>
      </c>
      <c r="D160" s="88" t="s">
        <v>156</v>
      </c>
      <c r="E160" s="118" t="s">
        <v>183</v>
      </c>
      <c r="F160" s="215"/>
      <c r="G160" s="230">
        <f>G161</f>
        <v>0</v>
      </c>
      <c r="H160" s="233"/>
      <c r="I160" s="102"/>
    </row>
    <row r="161" spans="1:9" ht="47.25" hidden="1">
      <c r="A161" s="91" t="s">
        <v>67</v>
      </c>
      <c r="B161" s="395" t="s">
        <v>56</v>
      </c>
      <c r="C161" s="88" t="s">
        <v>70</v>
      </c>
      <c r="D161" s="88" t="s">
        <v>156</v>
      </c>
      <c r="E161" s="118" t="s">
        <v>183</v>
      </c>
      <c r="F161" s="215" t="s">
        <v>80</v>
      </c>
      <c r="G161" s="230">
        <v>0</v>
      </c>
      <c r="H161" s="233"/>
      <c r="I161" s="102"/>
    </row>
    <row r="162" spans="1:9" ht="47.25">
      <c r="A162" s="120" t="s">
        <v>509</v>
      </c>
      <c r="B162" s="85" t="s">
        <v>56</v>
      </c>
      <c r="C162" s="88" t="s">
        <v>70</v>
      </c>
      <c r="D162" s="88" t="s">
        <v>156</v>
      </c>
      <c r="E162" s="118" t="s">
        <v>496</v>
      </c>
      <c r="F162" s="215"/>
      <c r="G162" s="230">
        <f t="shared" ref="G162:I163" si="29">G163</f>
        <v>700</v>
      </c>
      <c r="H162" s="230">
        <f t="shared" si="29"/>
        <v>500</v>
      </c>
      <c r="I162" s="98">
        <f t="shared" si="29"/>
        <v>300</v>
      </c>
    </row>
    <row r="163" spans="1:9" ht="49.5" customHeight="1">
      <c r="A163" s="147" t="s">
        <v>510</v>
      </c>
      <c r="B163" s="85" t="s">
        <v>56</v>
      </c>
      <c r="C163" s="88" t="s">
        <v>70</v>
      </c>
      <c r="D163" s="88" t="s">
        <v>156</v>
      </c>
      <c r="E163" s="118" t="s">
        <v>593</v>
      </c>
      <c r="F163" s="215"/>
      <c r="G163" s="230">
        <f t="shared" si="29"/>
        <v>700</v>
      </c>
      <c r="H163" s="230">
        <f t="shared" si="29"/>
        <v>500</v>
      </c>
      <c r="I163" s="98">
        <f t="shared" si="29"/>
        <v>300</v>
      </c>
    </row>
    <row r="164" spans="1:9" ht="47.25">
      <c r="A164" s="91" t="s">
        <v>67</v>
      </c>
      <c r="B164" s="88" t="s">
        <v>56</v>
      </c>
      <c r="C164" s="88" t="s">
        <v>70</v>
      </c>
      <c r="D164" s="88" t="s">
        <v>156</v>
      </c>
      <c r="E164" s="118" t="s">
        <v>593</v>
      </c>
      <c r="F164" s="215" t="s">
        <v>80</v>
      </c>
      <c r="G164" s="230">
        <v>700</v>
      </c>
      <c r="H164" s="230">
        <f>300+200</f>
        <v>500</v>
      </c>
      <c r="I164" s="98">
        <v>300</v>
      </c>
    </row>
    <row r="165" spans="1:9" ht="31.5">
      <c r="A165" s="120" t="s">
        <v>495</v>
      </c>
      <c r="B165" s="85" t="s">
        <v>56</v>
      </c>
      <c r="C165" s="88" t="s">
        <v>70</v>
      </c>
      <c r="D165" s="88" t="s">
        <v>156</v>
      </c>
      <c r="E165" s="118" t="s">
        <v>175</v>
      </c>
      <c r="F165" s="215"/>
      <c r="G165" s="230">
        <f t="shared" ref="G165:I166" si="30">G166</f>
        <v>3633.9</v>
      </c>
      <c r="H165" s="230">
        <f t="shared" si="30"/>
        <v>300</v>
      </c>
      <c r="I165" s="98">
        <f t="shared" si="30"/>
        <v>300</v>
      </c>
    </row>
    <row r="166" spans="1:9" ht="40.5" customHeight="1">
      <c r="A166" s="147" t="s">
        <v>184</v>
      </c>
      <c r="B166" s="85" t="s">
        <v>56</v>
      </c>
      <c r="C166" s="88" t="s">
        <v>70</v>
      </c>
      <c r="D166" s="88" t="s">
        <v>156</v>
      </c>
      <c r="E166" s="118" t="s">
        <v>185</v>
      </c>
      <c r="F166" s="215"/>
      <c r="G166" s="230">
        <f t="shared" si="30"/>
        <v>3633.9</v>
      </c>
      <c r="H166" s="230">
        <f t="shared" si="30"/>
        <v>300</v>
      </c>
      <c r="I166" s="98">
        <f t="shared" si="30"/>
        <v>300</v>
      </c>
    </row>
    <row r="167" spans="1:9" ht="47.25">
      <c r="A167" s="91" t="s">
        <v>67</v>
      </c>
      <c r="B167" s="88" t="s">
        <v>56</v>
      </c>
      <c r="C167" s="88" t="s">
        <v>70</v>
      </c>
      <c r="D167" s="88" t="s">
        <v>156</v>
      </c>
      <c r="E167" s="118" t="s">
        <v>185</v>
      </c>
      <c r="F167" s="215" t="s">
        <v>80</v>
      </c>
      <c r="G167" s="230">
        <f>300+955.9+300+2078</f>
        <v>3633.9</v>
      </c>
      <c r="H167" s="230">
        <v>300</v>
      </c>
      <c r="I167" s="98">
        <v>300</v>
      </c>
    </row>
    <row r="168" spans="1:9" ht="57" hidden="1" customHeight="1">
      <c r="A168" s="120" t="s">
        <v>494</v>
      </c>
      <c r="B168" s="395" t="s">
        <v>56</v>
      </c>
      <c r="C168" s="88" t="s">
        <v>70</v>
      </c>
      <c r="D168" s="88" t="s">
        <v>156</v>
      </c>
      <c r="E168" s="118" t="s">
        <v>185</v>
      </c>
      <c r="F168" s="215"/>
      <c r="G168" s="230">
        <f>G169</f>
        <v>0</v>
      </c>
      <c r="H168" s="233"/>
      <c r="I168" s="102"/>
    </row>
    <row r="169" spans="1:9" ht="47.25" hidden="1">
      <c r="A169" s="148" t="s">
        <v>67</v>
      </c>
      <c r="B169" s="85" t="s">
        <v>56</v>
      </c>
      <c r="C169" s="88" t="s">
        <v>70</v>
      </c>
      <c r="D169" s="88" t="s">
        <v>156</v>
      </c>
      <c r="E169" s="118" t="s">
        <v>185</v>
      </c>
      <c r="F169" s="215" t="s">
        <v>80</v>
      </c>
      <c r="G169" s="230">
        <v>0</v>
      </c>
      <c r="H169" s="233"/>
      <c r="I169" s="102"/>
    </row>
    <row r="170" spans="1:9" ht="47.25">
      <c r="A170" s="149" t="s">
        <v>186</v>
      </c>
      <c r="B170" s="85" t="s">
        <v>56</v>
      </c>
      <c r="C170" s="150" t="s">
        <v>70</v>
      </c>
      <c r="D170" s="150" t="s">
        <v>156</v>
      </c>
      <c r="E170" s="151" t="s">
        <v>187</v>
      </c>
      <c r="F170" s="215"/>
      <c r="G170" s="239">
        <f>G173</f>
        <v>400</v>
      </c>
      <c r="H170" s="239">
        <f t="shared" ref="H170:I172" si="31">H171</f>
        <v>450</v>
      </c>
      <c r="I170" s="83">
        <f t="shared" si="31"/>
        <v>500</v>
      </c>
    </row>
    <row r="171" spans="1:9" ht="63">
      <c r="A171" s="120" t="s">
        <v>188</v>
      </c>
      <c r="B171" s="88" t="s">
        <v>56</v>
      </c>
      <c r="C171" s="153" t="s">
        <v>70</v>
      </c>
      <c r="D171" s="153" t="s">
        <v>156</v>
      </c>
      <c r="E171" s="119" t="s">
        <v>189</v>
      </c>
      <c r="F171" s="215"/>
      <c r="G171" s="228">
        <f>G172</f>
        <v>400</v>
      </c>
      <c r="H171" s="228">
        <f t="shared" si="31"/>
        <v>450</v>
      </c>
      <c r="I171" s="98">
        <f t="shared" si="31"/>
        <v>500</v>
      </c>
    </row>
    <row r="172" spans="1:9" ht="47.25">
      <c r="A172" s="120" t="s">
        <v>190</v>
      </c>
      <c r="B172" s="395" t="s">
        <v>56</v>
      </c>
      <c r="C172" s="88" t="s">
        <v>70</v>
      </c>
      <c r="D172" s="88" t="s">
        <v>156</v>
      </c>
      <c r="E172" s="118" t="s">
        <v>191</v>
      </c>
      <c r="F172" s="215"/>
      <c r="G172" s="228">
        <f>G173</f>
        <v>400</v>
      </c>
      <c r="H172" s="228">
        <f t="shared" si="31"/>
        <v>450</v>
      </c>
      <c r="I172" s="98">
        <f t="shared" si="31"/>
        <v>500</v>
      </c>
    </row>
    <row r="173" spans="1:9" ht="47.25">
      <c r="A173" s="91" t="s">
        <v>67</v>
      </c>
      <c r="B173" s="85" t="s">
        <v>56</v>
      </c>
      <c r="C173" s="153" t="s">
        <v>70</v>
      </c>
      <c r="D173" s="153" t="s">
        <v>156</v>
      </c>
      <c r="E173" s="119" t="s">
        <v>191</v>
      </c>
      <c r="F173" s="215" t="s">
        <v>80</v>
      </c>
      <c r="G173" s="240">
        <v>400</v>
      </c>
      <c r="H173" s="240">
        <v>450</v>
      </c>
      <c r="I173" s="98">
        <v>500</v>
      </c>
    </row>
    <row r="174" spans="1:9" ht="110.25" hidden="1">
      <c r="A174" s="111" t="s">
        <v>198</v>
      </c>
      <c r="B174" s="88" t="s">
        <v>56</v>
      </c>
      <c r="C174" s="153" t="s">
        <v>70</v>
      </c>
      <c r="D174" s="153" t="s">
        <v>156</v>
      </c>
      <c r="E174" s="155" t="s">
        <v>199</v>
      </c>
      <c r="F174" s="215"/>
      <c r="G174" s="241">
        <f>G175</f>
        <v>0</v>
      </c>
      <c r="H174" s="233"/>
      <c r="I174" s="102"/>
    </row>
    <row r="175" spans="1:9" ht="126" hidden="1">
      <c r="A175" s="110" t="s">
        <v>200</v>
      </c>
      <c r="B175" s="395" t="s">
        <v>56</v>
      </c>
      <c r="C175" s="88" t="s">
        <v>70</v>
      </c>
      <c r="D175" s="88" t="s">
        <v>156</v>
      </c>
      <c r="E175" s="155" t="s">
        <v>201</v>
      </c>
      <c r="F175" s="215"/>
      <c r="G175" s="241">
        <f>G176</f>
        <v>0</v>
      </c>
      <c r="H175" s="233"/>
      <c r="I175" s="102"/>
    </row>
    <row r="176" spans="1:9" ht="126" hidden="1">
      <c r="A176" s="91" t="s">
        <v>202</v>
      </c>
      <c r="B176" s="85" t="s">
        <v>56</v>
      </c>
      <c r="C176" s="153" t="s">
        <v>70</v>
      </c>
      <c r="D176" s="153" t="s">
        <v>156</v>
      </c>
      <c r="E176" s="105" t="s">
        <v>203</v>
      </c>
      <c r="F176" s="215"/>
      <c r="G176" s="231">
        <f>G177</f>
        <v>0</v>
      </c>
      <c r="H176" s="233"/>
      <c r="I176" s="102"/>
    </row>
    <row r="177" spans="1:9" ht="126" hidden="1">
      <c r="A177" s="91" t="s">
        <v>204</v>
      </c>
      <c r="B177" s="85" t="s">
        <v>56</v>
      </c>
      <c r="C177" s="88" t="s">
        <v>70</v>
      </c>
      <c r="D177" s="88" t="s">
        <v>156</v>
      </c>
      <c r="E177" s="105" t="s">
        <v>205</v>
      </c>
      <c r="F177" s="215"/>
      <c r="G177" s="231">
        <f>G178</f>
        <v>0</v>
      </c>
      <c r="H177" s="233"/>
      <c r="I177" s="102"/>
    </row>
    <row r="178" spans="1:9" ht="47.25" hidden="1">
      <c r="A178" s="115" t="s">
        <v>67</v>
      </c>
      <c r="B178" s="153" t="s">
        <v>56</v>
      </c>
      <c r="C178" s="153" t="s">
        <v>70</v>
      </c>
      <c r="D178" s="153" t="s">
        <v>156</v>
      </c>
      <c r="E178" s="158" t="s">
        <v>205</v>
      </c>
      <c r="F178" s="215">
        <v>240</v>
      </c>
      <c r="G178" s="242">
        <v>0</v>
      </c>
      <c r="H178" s="233"/>
      <c r="I178" s="102"/>
    </row>
    <row r="179" spans="1:9" s="160" customFormat="1" ht="63">
      <c r="A179" s="138" t="s">
        <v>172</v>
      </c>
      <c r="B179" s="89" t="s">
        <v>56</v>
      </c>
      <c r="C179" s="89" t="s">
        <v>70</v>
      </c>
      <c r="D179" s="89" t="s">
        <v>156</v>
      </c>
      <c r="E179" s="396" t="s">
        <v>415</v>
      </c>
      <c r="F179" s="215"/>
      <c r="G179" s="235">
        <f>G182+G185</f>
        <v>100</v>
      </c>
      <c r="H179" s="235">
        <f>H182+H185</f>
        <v>100</v>
      </c>
      <c r="I179" s="83">
        <f>I182+I185</f>
        <v>100</v>
      </c>
    </row>
    <row r="180" spans="1:9" ht="78.75">
      <c r="A180" s="114" t="s">
        <v>174</v>
      </c>
      <c r="B180" s="396" t="s">
        <v>56</v>
      </c>
      <c r="C180" s="88" t="s">
        <v>70</v>
      </c>
      <c r="D180" s="88" t="s">
        <v>156</v>
      </c>
      <c r="E180" s="118" t="s">
        <v>416</v>
      </c>
      <c r="F180" s="215"/>
      <c r="G180" s="228">
        <f t="shared" ref="G180:I181" si="32">G181</f>
        <v>50</v>
      </c>
      <c r="H180" s="228">
        <f t="shared" si="32"/>
        <v>50</v>
      </c>
      <c r="I180" s="98">
        <f t="shared" si="32"/>
        <v>50</v>
      </c>
    </row>
    <row r="181" spans="1:9" ht="63">
      <c r="A181" s="120" t="s">
        <v>608</v>
      </c>
      <c r="B181" s="89" t="s">
        <v>56</v>
      </c>
      <c r="C181" s="88" t="s">
        <v>70</v>
      </c>
      <c r="D181" s="88" t="s">
        <v>156</v>
      </c>
      <c r="E181" s="118" t="s">
        <v>417</v>
      </c>
      <c r="F181" s="215"/>
      <c r="G181" s="228">
        <f t="shared" si="32"/>
        <v>50</v>
      </c>
      <c r="H181" s="228">
        <f t="shared" si="32"/>
        <v>50</v>
      </c>
      <c r="I181" s="98">
        <f t="shared" si="32"/>
        <v>50</v>
      </c>
    </row>
    <row r="182" spans="1:9" ht="47.25">
      <c r="A182" s="91" t="s">
        <v>67</v>
      </c>
      <c r="B182" s="88" t="s">
        <v>56</v>
      </c>
      <c r="C182" s="88" t="s">
        <v>70</v>
      </c>
      <c r="D182" s="88" t="s">
        <v>156</v>
      </c>
      <c r="E182" s="118" t="s">
        <v>417</v>
      </c>
      <c r="F182" s="215" t="s">
        <v>80</v>
      </c>
      <c r="G182" s="228">
        <v>50</v>
      </c>
      <c r="H182" s="228">
        <v>50</v>
      </c>
      <c r="I182" s="98">
        <v>50</v>
      </c>
    </row>
    <row r="183" spans="1:9" ht="47.25">
      <c r="A183" s="120" t="s">
        <v>178</v>
      </c>
      <c r="B183" s="89" t="s">
        <v>56</v>
      </c>
      <c r="C183" s="88" t="s">
        <v>70</v>
      </c>
      <c r="D183" s="88" t="s">
        <v>156</v>
      </c>
      <c r="E183" s="118" t="s">
        <v>419</v>
      </c>
      <c r="F183" s="215"/>
      <c r="G183" s="228">
        <f>G185</f>
        <v>50</v>
      </c>
      <c r="H183" s="228">
        <f>H184</f>
        <v>50</v>
      </c>
      <c r="I183" s="98">
        <f>I184</f>
        <v>50</v>
      </c>
    </row>
    <row r="184" spans="1:9" ht="47.25">
      <c r="A184" s="120" t="s">
        <v>180</v>
      </c>
      <c r="B184" s="88" t="s">
        <v>56</v>
      </c>
      <c r="C184" s="88" t="s">
        <v>70</v>
      </c>
      <c r="D184" s="88" t="s">
        <v>156</v>
      </c>
      <c r="E184" s="118" t="s">
        <v>418</v>
      </c>
      <c r="F184" s="215"/>
      <c r="G184" s="228">
        <f>G185</f>
        <v>50</v>
      </c>
      <c r="H184" s="228">
        <f>H185</f>
        <v>50</v>
      </c>
      <c r="I184" s="98">
        <f>I185</f>
        <v>50</v>
      </c>
    </row>
    <row r="185" spans="1:9" ht="47.25">
      <c r="A185" s="91" t="s">
        <v>67</v>
      </c>
      <c r="B185" s="396" t="s">
        <v>56</v>
      </c>
      <c r="C185" s="88" t="s">
        <v>70</v>
      </c>
      <c r="D185" s="88" t="s">
        <v>156</v>
      </c>
      <c r="E185" s="118" t="s">
        <v>418</v>
      </c>
      <c r="F185" s="215" t="s">
        <v>80</v>
      </c>
      <c r="G185" s="98">
        <v>50</v>
      </c>
      <c r="H185" s="228">
        <v>50</v>
      </c>
      <c r="I185" s="98">
        <v>50</v>
      </c>
    </row>
    <row r="186" spans="1:9" ht="94.5">
      <c r="A186" s="110" t="s">
        <v>192</v>
      </c>
      <c r="B186" s="85" t="s">
        <v>56</v>
      </c>
      <c r="C186" s="150" t="s">
        <v>70</v>
      </c>
      <c r="D186" s="150" t="s">
        <v>156</v>
      </c>
      <c r="E186" s="151" t="s">
        <v>120</v>
      </c>
      <c r="F186" s="215"/>
      <c r="G186" s="235">
        <f t="shared" ref="G186:I189" si="33">G187</f>
        <v>0</v>
      </c>
      <c r="H186" s="235">
        <f t="shared" si="33"/>
        <v>55</v>
      </c>
      <c r="I186" s="83">
        <f t="shared" si="33"/>
        <v>60</v>
      </c>
    </row>
    <row r="187" spans="1:9" ht="126">
      <c r="A187" s="111" t="s">
        <v>193</v>
      </c>
      <c r="B187" s="88" t="s">
        <v>56</v>
      </c>
      <c r="C187" s="150" t="s">
        <v>70</v>
      </c>
      <c r="D187" s="150" t="s">
        <v>156</v>
      </c>
      <c r="E187" s="151" t="s">
        <v>194</v>
      </c>
      <c r="F187" s="215"/>
      <c r="G187" s="235">
        <f t="shared" si="33"/>
        <v>0</v>
      </c>
      <c r="H187" s="235">
        <f t="shared" si="33"/>
        <v>55</v>
      </c>
      <c r="I187" s="83">
        <f t="shared" si="33"/>
        <v>60</v>
      </c>
    </row>
    <row r="188" spans="1:9" ht="47.25">
      <c r="A188" s="120" t="s">
        <v>195</v>
      </c>
      <c r="B188" s="395" t="s">
        <v>56</v>
      </c>
      <c r="C188" s="153" t="s">
        <v>70</v>
      </c>
      <c r="D188" s="153" t="s">
        <v>156</v>
      </c>
      <c r="E188" s="119" t="s">
        <v>196</v>
      </c>
      <c r="F188" s="215"/>
      <c r="G188" s="228">
        <f t="shared" si="33"/>
        <v>0</v>
      </c>
      <c r="H188" s="228">
        <f t="shared" si="33"/>
        <v>55</v>
      </c>
      <c r="I188" s="98">
        <f t="shared" si="33"/>
        <v>60</v>
      </c>
    </row>
    <row r="189" spans="1:9" ht="31.5">
      <c r="A189" s="120" t="s">
        <v>609</v>
      </c>
      <c r="B189" s="85" t="s">
        <v>56</v>
      </c>
      <c r="C189" s="153" t="s">
        <v>70</v>
      </c>
      <c r="D189" s="153" t="s">
        <v>156</v>
      </c>
      <c r="E189" s="119" t="s">
        <v>634</v>
      </c>
      <c r="F189" s="215"/>
      <c r="G189" s="228">
        <f t="shared" si="33"/>
        <v>0</v>
      </c>
      <c r="H189" s="228">
        <f t="shared" si="33"/>
        <v>55</v>
      </c>
      <c r="I189" s="98">
        <f t="shared" si="33"/>
        <v>60</v>
      </c>
    </row>
    <row r="190" spans="1:9" ht="47.25">
      <c r="A190" s="147" t="s">
        <v>67</v>
      </c>
      <c r="B190" s="85" t="s">
        <v>56</v>
      </c>
      <c r="C190" s="88" t="s">
        <v>70</v>
      </c>
      <c r="D190" s="88" t="s">
        <v>156</v>
      </c>
      <c r="E190" s="118" t="s">
        <v>634</v>
      </c>
      <c r="F190" s="215" t="s">
        <v>80</v>
      </c>
      <c r="G190" s="98">
        <v>0</v>
      </c>
      <c r="H190" s="228">
        <v>55</v>
      </c>
      <c r="I190" s="98">
        <v>60</v>
      </c>
    </row>
    <row r="191" spans="1:9" ht="31.5">
      <c r="A191" s="243" t="s">
        <v>23</v>
      </c>
      <c r="B191" s="161" t="s">
        <v>56</v>
      </c>
      <c r="C191" s="244" t="s">
        <v>70</v>
      </c>
      <c r="D191" s="244" t="s">
        <v>206</v>
      </c>
      <c r="E191" s="174"/>
      <c r="F191" s="215"/>
      <c r="G191" s="83">
        <f>G196+G200</f>
        <v>55</v>
      </c>
      <c r="H191" s="235">
        <f>H196+H200</f>
        <v>55</v>
      </c>
      <c r="I191" s="83">
        <f>I196+I200</f>
        <v>60</v>
      </c>
    </row>
    <row r="192" spans="1:9" ht="78.75">
      <c r="A192" s="81" t="s">
        <v>207</v>
      </c>
      <c r="B192" s="85" t="s">
        <v>56</v>
      </c>
      <c r="C192" s="161" t="s">
        <v>70</v>
      </c>
      <c r="D192" s="161" t="s">
        <v>206</v>
      </c>
      <c r="E192" s="161" t="s">
        <v>136</v>
      </c>
      <c r="F192" s="215"/>
      <c r="G192" s="83">
        <f t="shared" ref="G192:I193" si="34">G193</f>
        <v>45</v>
      </c>
      <c r="H192" s="235">
        <f t="shared" si="34"/>
        <v>45</v>
      </c>
      <c r="I192" s="83">
        <f t="shared" si="34"/>
        <v>50</v>
      </c>
    </row>
    <row r="193" spans="1:9" ht="126">
      <c r="A193" s="81" t="s">
        <v>208</v>
      </c>
      <c r="B193" s="85" t="s">
        <v>56</v>
      </c>
      <c r="C193" s="395" t="s">
        <v>70</v>
      </c>
      <c r="D193" s="395" t="s">
        <v>206</v>
      </c>
      <c r="E193" s="395" t="s">
        <v>209</v>
      </c>
      <c r="F193" s="215"/>
      <c r="G193" s="245">
        <f t="shared" si="34"/>
        <v>45</v>
      </c>
      <c r="H193" s="245">
        <f t="shared" si="34"/>
        <v>45</v>
      </c>
      <c r="I193" s="83">
        <f t="shared" si="34"/>
        <v>50</v>
      </c>
    </row>
    <row r="194" spans="1:9" ht="264.75" customHeight="1">
      <c r="A194" s="94" t="s">
        <v>210</v>
      </c>
      <c r="B194" s="88" t="s">
        <v>56</v>
      </c>
      <c r="C194" s="95" t="s">
        <v>70</v>
      </c>
      <c r="D194" s="95" t="s">
        <v>206</v>
      </c>
      <c r="E194" s="95" t="s">
        <v>211</v>
      </c>
      <c r="F194" s="215"/>
      <c r="G194" s="230">
        <f>G196</f>
        <v>45</v>
      </c>
      <c r="H194" s="230">
        <f>H196</f>
        <v>45</v>
      </c>
      <c r="I194" s="98">
        <f>I196</f>
        <v>50</v>
      </c>
    </row>
    <row r="195" spans="1:9" ht="203.25" customHeight="1">
      <c r="A195" s="94" t="s">
        <v>610</v>
      </c>
      <c r="B195" s="395" t="s">
        <v>56</v>
      </c>
      <c r="C195" s="95" t="s">
        <v>70</v>
      </c>
      <c r="D195" s="95" t="s">
        <v>206</v>
      </c>
      <c r="E195" s="95" t="s">
        <v>212</v>
      </c>
      <c r="F195" s="215"/>
      <c r="G195" s="230">
        <f>G196</f>
        <v>45</v>
      </c>
      <c r="H195" s="230">
        <f>H196</f>
        <v>45</v>
      </c>
      <c r="I195" s="98">
        <f>I196</f>
        <v>50</v>
      </c>
    </row>
    <row r="196" spans="1:9" ht="47.25">
      <c r="A196" s="94" t="s">
        <v>67</v>
      </c>
      <c r="B196" s="85" t="s">
        <v>56</v>
      </c>
      <c r="C196" s="95" t="s">
        <v>70</v>
      </c>
      <c r="D196" s="95" t="s">
        <v>206</v>
      </c>
      <c r="E196" s="95" t="s">
        <v>212</v>
      </c>
      <c r="F196" s="215" t="s">
        <v>80</v>
      </c>
      <c r="G196" s="230">
        <f>105-60</f>
        <v>45</v>
      </c>
      <c r="H196" s="230">
        <f>105-60</f>
        <v>45</v>
      </c>
      <c r="I196" s="98">
        <v>50</v>
      </c>
    </row>
    <row r="197" spans="1:9" ht="63">
      <c r="A197" s="113" t="s">
        <v>213</v>
      </c>
      <c r="B197" s="85" t="s">
        <v>56</v>
      </c>
      <c r="C197" s="152" t="s">
        <v>70</v>
      </c>
      <c r="D197" s="129" t="s">
        <v>206</v>
      </c>
      <c r="E197" s="162" t="s">
        <v>214</v>
      </c>
      <c r="F197" s="215"/>
      <c r="G197" s="82">
        <f t="shared" ref="G197:I199" si="35">G198</f>
        <v>10</v>
      </c>
      <c r="H197" s="82">
        <f t="shared" si="35"/>
        <v>10</v>
      </c>
      <c r="I197" s="83">
        <f t="shared" si="35"/>
        <v>10</v>
      </c>
    </row>
    <row r="198" spans="1:9" ht="63">
      <c r="A198" s="120" t="s">
        <v>215</v>
      </c>
      <c r="B198" s="85" t="s">
        <v>56</v>
      </c>
      <c r="C198" s="118" t="s">
        <v>70</v>
      </c>
      <c r="D198" s="118" t="s">
        <v>206</v>
      </c>
      <c r="E198" s="163" t="s">
        <v>216</v>
      </c>
      <c r="F198" s="215"/>
      <c r="G198" s="230">
        <f t="shared" si="35"/>
        <v>10</v>
      </c>
      <c r="H198" s="230">
        <f t="shared" si="35"/>
        <v>10</v>
      </c>
      <c r="I198" s="98">
        <f t="shared" si="35"/>
        <v>10</v>
      </c>
    </row>
    <row r="199" spans="1:9" ht="47.25">
      <c r="A199" s="120" t="s">
        <v>217</v>
      </c>
      <c r="B199" s="88" t="s">
        <v>56</v>
      </c>
      <c r="C199" s="118" t="s">
        <v>70</v>
      </c>
      <c r="D199" s="118" t="s">
        <v>206</v>
      </c>
      <c r="E199" s="163" t="s">
        <v>218</v>
      </c>
      <c r="F199" s="215"/>
      <c r="G199" s="230">
        <f t="shared" si="35"/>
        <v>10</v>
      </c>
      <c r="H199" s="230">
        <f t="shared" si="35"/>
        <v>10</v>
      </c>
      <c r="I199" s="98">
        <f t="shared" si="35"/>
        <v>10</v>
      </c>
    </row>
    <row r="200" spans="1:9" ht="47.25">
      <c r="A200" s="94" t="s">
        <v>67</v>
      </c>
      <c r="B200" s="395" t="s">
        <v>56</v>
      </c>
      <c r="C200" s="118" t="s">
        <v>70</v>
      </c>
      <c r="D200" s="118" t="s">
        <v>206</v>
      </c>
      <c r="E200" s="163" t="s">
        <v>218</v>
      </c>
      <c r="F200" s="215" t="s">
        <v>80</v>
      </c>
      <c r="G200" s="230">
        <v>10</v>
      </c>
      <c r="H200" s="230">
        <v>10</v>
      </c>
      <c r="I200" s="98">
        <v>10</v>
      </c>
    </row>
    <row r="201" spans="1:9" ht="31.5">
      <c r="A201" s="164" t="s">
        <v>219</v>
      </c>
      <c r="B201" s="85" t="s">
        <v>56</v>
      </c>
      <c r="C201" s="165" t="s">
        <v>220</v>
      </c>
      <c r="D201" s="136" t="s">
        <v>59</v>
      </c>
      <c r="E201" s="395"/>
      <c r="F201" s="215"/>
      <c r="G201" s="82">
        <f>G202+G225+G263</f>
        <v>9500.2000000000007</v>
      </c>
      <c r="H201" s="82">
        <f>H202+H225+H263</f>
        <v>5416.4</v>
      </c>
      <c r="I201" s="83">
        <f>I202+I225+I263</f>
        <v>4715</v>
      </c>
    </row>
    <row r="202" spans="1:9">
      <c r="A202" s="81" t="s">
        <v>26</v>
      </c>
      <c r="B202" s="85" t="s">
        <v>56</v>
      </c>
      <c r="C202" s="101" t="s">
        <v>220</v>
      </c>
      <c r="D202" s="85" t="s">
        <v>58</v>
      </c>
      <c r="E202" s="395"/>
      <c r="F202" s="215"/>
      <c r="G202" s="82">
        <f>G209+G214+G207+G219+G224</f>
        <v>514.70000000000005</v>
      </c>
      <c r="H202" s="82">
        <f>H209+H214+H207+H219+H224</f>
        <v>520</v>
      </c>
      <c r="I202" s="82">
        <f>I209+I214+I207+I219+I224</f>
        <v>415</v>
      </c>
    </row>
    <row r="203" spans="1:9" ht="31.5">
      <c r="A203" s="96" t="s">
        <v>93</v>
      </c>
      <c r="B203" s="88" t="s">
        <v>56</v>
      </c>
      <c r="C203" s="99" t="s">
        <v>220</v>
      </c>
      <c r="D203" s="93" t="s">
        <v>58</v>
      </c>
      <c r="E203" s="95" t="s">
        <v>94</v>
      </c>
      <c r="F203" s="215"/>
      <c r="G203" s="230">
        <f t="shared" ref="G203:I206" si="36">G204</f>
        <v>294.7</v>
      </c>
      <c r="H203" s="230">
        <f t="shared" si="36"/>
        <v>300</v>
      </c>
      <c r="I203" s="98">
        <f t="shared" si="36"/>
        <v>200</v>
      </c>
    </row>
    <row r="204" spans="1:9">
      <c r="A204" s="96" t="s">
        <v>95</v>
      </c>
      <c r="B204" s="395" t="s">
        <v>56</v>
      </c>
      <c r="C204" s="99" t="s">
        <v>220</v>
      </c>
      <c r="D204" s="93" t="s">
        <v>58</v>
      </c>
      <c r="E204" s="95" t="s">
        <v>96</v>
      </c>
      <c r="F204" s="215"/>
      <c r="G204" s="230">
        <f t="shared" si="36"/>
        <v>294.7</v>
      </c>
      <c r="H204" s="230">
        <f t="shared" si="36"/>
        <v>300</v>
      </c>
      <c r="I204" s="98">
        <f t="shared" si="36"/>
        <v>200</v>
      </c>
    </row>
    <row r="205" spans="1:9">
      <c r="A205" s="96" t="s">
        <v>95</v>
      </c>
      <c r="B205" s="85" t="s">
        <v>56</v>
      </c>
      <c r="C205" s="99" t="s">
        <v>220</v>
      </c>
      <c r="D205" s="93" t="s">
        <v>58</v>
      </c>
      <c r="E205" s="95" t="s">
        <v>97</v>
      </c>
      <c r="F205" s="215"/>
      <c r="G205" s="230">
        <f t="shared" si="36"/>
        <v>294.7</v>
      </c>
      <c r="H205" s="230">
        <f t="shared" si="36"/>
        <v>300</v>
      </c>
      <c r="I205" s="98">
        <f t="shared" si="36"/>
        <v>200</v>
      </c>
    </row>
    <row r="206" spans="1:9" ht="94.5">
      <c r="A206" s="96" t="s">
        <v>640</v>
      </c>
      <c r="B206" s="85" t="s">
        <v>56</v>
      </c>
      <c r="C206" s="99" t="s">
        <v>220</v>
      </c>
      <c r="D206" s="93" t="s">
        <v>58</v>
      </c>
      <c r="E206" s="95" t="s">
        <v>221</v>
      </c>
      <c r="F206" s="215"/>
      <c r="G206" s="230">
        <f t="shared" si="36"/>
        <v>294.7</v>
      </c>
      <c r="H206" s="230">
        <f t="shared" si="36"/>
        <v>300</v>
      </c>
      <c r="I206" s="98">
        <f t="shared" si="36"/>
        <v>200</v>
      </c>
    </row>
    <row r="207" spans="1:9" ht="47.25">
      <c r="A207" s="96" t="s">
        <v>222</v>
      </c>
      <c r="B207" s="88" t="s">
        <v>56</v>
      </c>
      <c r="C207" s="99" t="s">
        <v>220</v>
      </c>
      <c r="D207" s="93" t="s">
        <v>58</v>
      </c>
      <c r="E207" s="95" t="s">
        <v>221</v>
      </c>
      <c r="F207" s="215" t="s">
        <v>80</v>
      </c>
      <c r="G207" s="230">
        <v>294.7</v>
      </c>
      <c r="H207" s="230">
        <v>300</v>
      </c>
      <c r="I207" s="98">
        <v>200</v>
      </c>
    </row>
    <row r="208" spans="1:9" ht="64.5" hidden="1" customHeight="1">
      <c r="A208" s="96" t="s">
        <v>223</v>
      </c>
      <c r="B208" s="395" t="s">
        <v>56</v>
      </c>
      <c r="C208" s="99" t="s">
        <v>220</v>
      </c>
      <c r="D208" s="93" t="s">
        <v>58</v>
      </c>
      <c r="E208" s="95" t="s">
        <v>224</v>
      </c>
      <c r="F208" s="215"/>
      <c r="G208" s="230">
        <f>G209</f>
        <v>0</v>
      </c>
      <c r="H208" s="233"/>
      <c r="I208" s="102"/>
    </row>
    <row r="209" spans="1:9" hidden="1">
      <c r="A209" s="96" t="s">
        <v>225</v>
      </c>
      <c r="B209" s="85" t="s">
        <v>56</v>
      </c>
      <c r="C209" s="99" t="s">
        <v>220</v>
      </c>
      <c r="D209" s="93" t="s">
        <v>58</v>
      </c>
      <c r="E209" s="95" t="s">
        <v>224</v>
      </c>
      <c r="F209" s="215" t="s">
        <v>226</v>
      </c>
      <c r="G209" s="230">
        <v>0</v>
      </c>
      <c r="H209" s="233"/>
      <c r="I209" s="102"/>
    </row>
    <row r="210" spans="1:9" ht="110.25" hidden="1">
      <c r="A210" s="138" t="s">
        <v>431</v>
      </c>
      <c r="B210" s="395" t="s">
        <v>56</v>
      </c>
      <c r="C210" s="99" t="s">
        <v>220</v>
      </c>
      <c r="D210" s="93" t="s">
        <v>58</v>
      </c>
      <c r="E210" s="95" t="s">
        <v>227</v>
      </c>
      <c r="F210" s="215"/>
      <c r="G210" s="230">
        <f>G211</f>
        <v>0</v>
      </c>
      <c r="H210" s="233"/>
      <c r="I210" s="102"/>
    </row>
    <row r="211" spans="1:9" ht="110.25" hidden="1">
      <c r="A211" s="166" t="s">
        <v>432</v>
      </c>
      <c r="B211" s="101" t="s">
        <v>56</v>
      </c>
      <c r="C211" s="99" t="s">
        <v>220</v>
      </c>
      <c r="D211" s="93" t="s">
        <v>58</v>
      </c>
      <c r="E211" s="95" t="s">
        <v>434</v>
      </c>
      <c r="F211" s="215"/>
      <c r="G211" s="230">
        <f>G212</f>
        <v>0</v>
      </c>
      <c r="H211" s="233"/>
      <c r="I211" s="102"/>
    </row>
    <row r="212" spans="1:9" ht="78.75" hidden="1">
      <c r="A212" s="103" t="s">
        <v>454</v>
      </c>
      <c r="B212" s="101" t="s">
        <v>56</v>
      </c>
      <c r="C212" s="99" t="s">
        <v>220</v>
      </c>
      <c r="D212" s="93" t="s">
        <v>58</v>
      </c>
      <c r="E212" s="95" t="s">
        <v>248</v>
      </c>
      <c r="F212" s="215"/>
      <c r="G212" s="230">
        <f>G214</f>
        <v>0</v>
      </c>
      <c r="H212" s="233"/>
      <c r="I212" s="102"/>
    </row>
    <row r="213" spans="1:9" ht="48" hidden="1" customHeight="1">
      <c r="A213" s="103" t="s">
        <v>455</v>
      </c>
      <c r="B213" s="101" t="s">
        <v>56</v>
      </c>
      <c r="C213" s="99" t="s">
        <v>220</v>
      </c>
      <c r="D213" s="93" t="s">
        <v>58</v>
      </c>
      <c r="E213" s="95" t="s">
        <v>435</v>
      </c>
      <c r="F213" s="215"/>
      <c r="G213" s="230">
        <f>G214</f>
        <v>0</v>
      </c>
      <c r="H213" s="233"/>
      <c r="I213" s="102"/>
    </row>
    <row r="214" spans="1:9" ht="47.25" hidden="1">
      <c r="A214" s="91" t="s">
        <v>67</v>
      </c>
      <c r="B214" s="167" t="s">
        <v>56</v>
      </c>
      <c r="C214" s="116" t="s">
        <v>220</v>
      </c>
      <c r="D214" s="109" t="s">
        <v>58</v>
      </c>
      <c r="E214" s="97" t="s">
        <v>435</v>
      </c>
      <c r="F214" s="215" t="s">
        <v>80</v>
      </c>
      <c r="G214" s="230">
        <v>0</v>
      </c>
      <c r="H214" s="233"/>
      <c r="I214" s="102"/>
    </row>
    <row r="215" spans="1:9" ht="31.5">
      <c r="A215" s="103" t="s">
        <v>93</v>
      </c>
      <c r="B215" s="101" t="s">
        <v>56</v>
      </c>
      <c r="C215" s="99" t="s">
        <v>220</v>
      </c>
      <c r="D215" s="93" t="s">
        <v>58</v>
      </c>
      <c r="E215" s="95" t="s">
        <v>94</v>
      </c>
      <c r="F215" s="215"/>
      <c r="G215" s="230">
        <f t="shared" ref="G215:I218" si="37">G216</f>
        <v>20</v>
      </c>
      <c r="H215" s="230">
        <f t="shared" si="37"/>
        <v>20</v>
      </c>
      <c r="I215" s="98">
        <f t="shared" si="37"/>
        <v>15</v>
      </c>
    </row>
    <row r="216" spans="1:9">
      <c r="A216" s="103" t="s">
        <v>95</v>
      </c>
      <c r="B216" s="260" t="s">
        <v>56</v>
      </c>
      <c r="C216" s="116" t="s">
        <v>220</v>
      </c>
      <c r="D216" s="109" t="s">
        <v>58</v>
      </c>
      <c r="E216" s="95" t="s">
        <v>96</v>
      </c>
      <c r="F216" s="215"/>
      <c r="G216" s="230">
        <f t="shared" si="37"/>
        <v>20</v>
      </c>
      <c r="H216" s="230">
        <f t="shared" si="37"/>
        <v>20</v>
      </c>
      <c r="I216" s="98">
        <f t="shared" si="37"/>
        <v>15</v>
      </c>
    </row>
    <row r="217" spans="1:9" ht="29.25" customHeight="1">
      <c r="A217" s="103" t="s">
        <v>95</v>
      </c>
      <c r="B217" s="88" t="s">
        <v>56</v>
      </c>
      <c r="C217" s="88" t="s">
        <v>220</v>
      </c>
      <c r="D217" s="88" t="s">
        <v>58</v>
      </c>
      <c r="E217" s="131" t="s">
        <v>97</v>
      </c>
      <c r="F217" s="215"/>
      <c r="G217" s="230">
        <f t="shared" si="37"/>
        <v>20</v>
      </c>
      <c r="H217" s="230">
        <f t="shared" si="37"/>
        <v>20</v>
      </c>
      <c r="I217" s="98">
        <f t="shared" si="37"/>
        <v>15</v>
      </c>
    </row>
    <row r="218" spans="1:9" ht="47.25">
      <c r="A218" s="103" t="s">
        <v>228</v>
      </c>
      <c r="B218" s="89" t="s">
        <v>56</v>
      </c>
      <c r="C218" s="88" t="s">
        <v>220</v>
      </c>
      <c r="D218" s="88" t="s">
        <v>58</v>
      </c>
      <c r="E218" s="213" t="s">
        <v>229</v>
      </c>
      <c r="F218" s="215"/>
      <c r="G218" s="230">
        <f t="shared" si="37"/>
        <v>20</v>
      </c>
      <c r="H218" s="230">
        <f t="shared" si="37"/>
        <v>20</v>
      </c>
      <c r="I218" s="98">
        <f t="shared" si="37"/>
        <v>15</v>
      </c>
    </row>
    <row r="219" spans="1:9" ht="47.25">
      <c r="A219" s="91" t="s">
        <v>67</v>
      </c>
      <c r="B219" s="153" t="s">
        <v>56</v>
      </c>
      <c r="C219" s="142" t="s">
        <v>220</v>
      </c>
      <c r="D219" s="143" t="s">
        <v>58</v>
      </c>
      <c r="E219" s="119" t="s">
        <v>229</v>
      </c>
      <c r="F219" s="215" t="s">
        <v>80</v>
      </c>
      <c r="G219" s="230">
        <v>20</v>
      </c>
      <c r="H219" s="230">
        <v>20</v>
      </c>
      <c r="I219" s="98">
        <v>15</v>
      </c>
    </row>
    <row r="220" spans="1:9" ht="110.25">
      <c r="A220" s="220" t="s">
        <v>599</v>
      </c>
      <c r="B220" s="89" t="s">
        <v>56</v>
      </c>
      <c r="C220" s="88" t="s">
        <v>220</v>
      </c>
      <c r="D220" s="88" t="s">
        <v>58</v>
      </c>
      <c r="E220" s="118" t="str">
        <f>E221</f>
        <v>15 3 01 00360</v>
      </c>
      <c r="F220" s="215"/>
      <c r="G220" s="230">
        <f t="shared" ref="G220:I223" si="38">G221</f>
        <v>200</v>
      </c>
      <c r="H220" s="230">
        <f t="shared" si="38"/>
        <v>200</v>
      </c>
      <c r="I220" s="98">
        <f t="shared" si="38"/>
        <v>200</v>
      </c>
    </row>
    <row r="221" spans="1:9" ht="94.5">
      <c r="A221" s="220" t="s">
        <v>603</v>
      </c>
      <c r="B221" s="153" t="s">
        <v>56</v>
      </c>
      <c r="C221" s="142" t="s">
        <v>220</v>
      </c>
      <c r="D221" s="143" t="s">
        <v>58</v>
      </c>
      <c r="E221" s="118" t="str">
        <f>E222</f>
        <v>15 3 01 00360</v>
      </c>
      <c r="F221" s="215"/>
      <c r="G221" s="230">
        <f t="shared" si="38"/>
        <v>200</v>
      </c>
      <c r="H221" s="230">
        <f t="shared" si="38"/>
        <v>200</v>
      </c>
      <c r="I221" s="98">
        <f t="shared" si="38"/>
        <v>200</v>
      </c>
    </row>
    <row r="222" spans="1:9" ht="94.5">
      <c r="A222" s="219" t="s">
        <v>611</v>
      </c>
      <c r="B222" s="88" t="s">
        <v>56</v>
      </c>
      <c r="C222" s="88" t="s">
        <v>220</v>
      </c>
      <c r="D222" s="88" t="s">
        <v>58</v>
      </c>
      <c r="E222" s="217" t="s">
        <v>435</v>
      </c>
      <c r="F222" s="215"/>
      <c r="G222" s="230">
        <f t="shared" si="38"/>
        <v>200</v>
      </c>
      <c r="H222" s="230">
        <f t="shared" si="38"/>
        <v>200</v>
      </c>
      <c r="I222" s="98">
        <f t="shared" si="38"/>
        <v>200</v>
      </c>
    </row>
    <row r="223" spans="1:9" ht="78.75">
      <c r="A223" s="219" t="s">
        <v>602</v>
      </c>
      <c r="B223" s="89" t="s">
        <v>56</v>
      </c>
      <c r="C223" s="88" t="s">
        <v>220</v>
      </c>
      <c r="D223" s="88" t="s">
        <v>58</v>
      </c>
      <c r="E223" s="217" t="s">
        <v>435</v>
      </c>
      <c r="F223" s="215"/>
      <c r="G223" s="230">
        <f t="shared" si="38"/>
        <v>200</v>
      </c>
      <c r="H223" s="230">
        <f t="shared" si="38"/>
        <v>200</v>
      </c>
      <c r="I223" s="98">
        <f t="shared" si="38"/>
        <v>200</v>
      </c>
    </row>
    <row r="224" spans="1:9" ht="47.25">
      <c r="A224" s="218" t="s">
        <v>67</v>
      </c>
      <c r="B224" s="88" t="s">
        <v>56</v>
      </c>
      <c r="C224" s="142" t="s">
        <v>220</v>
      </c>
      <c r="D224" s="143" t="s">
        <v>58</v>
      </c>
      <c r="E224" s="217" t="s">
        <v>435</v>
      </c>
      <c r="F224" s="215" t="s">
        <v>80</v>
      </c>
      <c r="G224" s="230">
        <v>200</v>
      </c>
      <c r="H224" s="230">
        <v>200</v>
      </c>
      <c r="I224" s="98">
        <v>200</v>
      </c>
    </row>
    <row r="225" spans="1:9">
      <c r="A225" s="166" t="s">
        <v>27</v>
      </c>
      <c r="B225" s="396" t="s">
        <v>56</v>
      </c>
      <c r="C225" s="89" t="s">
        <v>220</v>
      </c>
      <c r="D225" s="89" t="s">
        <v>151</v>
      </c>
      <c r="E225" s="137"/>
      <c r="F225" s="215"/>
      <c r="G225" s="82">
        <f>G231+G230+G258</f>
        <v>2585.4</v>
      </c>
      <c r="H225" s="82">
        <f>H231+H230</f>
        <v>300</v>
      </c>
      <c r="I225" s="83">
        <f>I231+I230</f>
        <v>350</v>
      </c>
    </row>
    <row r="226" spans="1:9" ht="31.5" hidden="1">
      <c r="A226" s="103" t="s">
        <v>93</v>
      </c>
      <c r="B226" s="165" t="s">
        <v>56</v>
      </c>
      <c r="C226" s="122" t="s">
        <v>220</v>
      </c>
      <c r="D226" s="123" t="s">
        <v>151</v>
      </c>
      <c r="E226" s="95" t="s">
        <v>94</v>
      </c>
      <c r="F226" s="215"/>
      <c r="G226" s="230">
        <f>G227</f>
        <v>0</v>
      </c>
      <c r="H226" s="233"/>
      <c r="I226" s="102"/>
    </row>
    <row r="227" spans="1:9" hidden="1">
      <c r="A227" s="103" t="s">
        <v>95</v>
      </c>
      <c r="B227" s="101" t="s">
        <v>56</v>
      </c>
      <c r="C227" s="99" t="s">
        <v>220</v>
      </c>
      <c r="D227" s="93" t="s">
        <v>151</v>
      </c>
      <c r="E227" s="95" t="s">
        <v>96</v>
      </c>
      <c r="F227" s="215"/>
      <c r="G227" s="230">
        <f>G229</f>
        <v>0</v>
      </c>
      <c r="H227" s="233"/>
      <c r="I227" s="102"/>
    </row>
    <row r="228" spans="1:9" hidden="1">
      <c r="A228" s="103" t="s">
        <v>95</v>
      </c>
      <c r="B228" s="168" t="s">
        <v>56</v>
      </c>
      <c r="C228" s="99" t="s">
        <v>220</v>
      </c>
      <c r="D228" s="93" t="s">
        <v>151</v>
      </c>
      <c r="E228" s="95" t="s">
        <v>97</v>
      </c>
      <c r="F228" s="215"/>
      <c r="G228" s="230">
        <f>G230</f>
        <v>0</v>
      </c>
      <c r="H228" s="233"/>
      <c r="I228" s="102"/>
    </row>
    <row r="229" spans="1:9" ht="132.75" hidden="1" customHeight="1">
      <c r="A229" s="103" t="s">
        <v>230</v>
      </c>
      <c r="B229" s="135" t="s">
        <v>56</v>
      </c>
      <c r="C229" s="122" t="s">
        <v>220</v>
      </c>
      <c r="D229" s="93" t="s">
        <v>151</v>
      </c>
      <c r="E229" s="95" t="s">
        <v>231</v>
      </c>
      <c r="F229" s="215"/>
      <c r="G229" s="230">
        <f>G230</f>
        <v>0</v>
      </c>
      <c r="H229" s="233"/>
      <c r="I229" s="102"/>
    </row>
    <row r="230" spans="1:9" hidden="1">
      <c r="A230" s="103" t="s">
        <v>225</v>
      </c>
      <c r="B230" s="101" t="s">
        <v>56</v>
      </c>
      <c r="C230" s="99" t="s">
        <v>220</v>
      </c>
      <c r="D230" s="93" t="s">
        <v>151</v>
      </c>
      <c r="E230" s="95" t="s">
        <v>231</v>
      </c>
      <c r="F230" s="215" t="s">
        <v>226</v>
      </c>
      <c r="G230" s="230">
        <v>0</v>
      </c>
      <c r="H230" s="233"/>
      <c r="I230" s="102"/>
    </row>
    <row r="231" spans="1:9" ht="118.5" customHeight="1">
      <c r="A231" s="166" t="s">
        <v>599</v>
      </c>
      <c r="B231" s="101" t="s">
        <v>56</v>
      </c>
      <c r="C231" s="101" t="s">
        <v>220</v>
      </c>
      <c r="D231" s="85" t="s">
        <v>151</v>
      </c>
      <c r="E231" s="395" t="s">
        <v>227</v>
      </c>
      <c r="F231" s="215"/>
      <c r="G231" s="82">
        <f>G238+G257+G247</f>
        <v>2355.3000000000002</v>
      </c>
      <c r="H231" s="82">
        <f>H238+H257</f>
        <v>300</v>
      </c>
      <c r="I231" s="83">
        <f>I238+I257</f>
        <v>350</v>
      </c>
    </row>
    <row r="232" spans="1:9" ht="38.25" customHeight="1">
      <c r="A232" s="113" t="s">
        <v>598</v>
      </c>
      <c r="B232" s="168" t="s">
        <v>56</v>
      </c>
      <c r="C232" s="101" t="s">
        <v>220</v>
      </c>
      <c r="D232" s="85" t="s">
        <v>151</v>
      </c>
      <c r="E232" s="395" t="s">
        <v>232</v>
      </c>
      <c r="F232" s="215"/>
      <c r="G232" s="82">
        <f>G235+G238+G247</f>
        <v>2205.3000000000002</v>
      </c>
      <c r="H232" s="82">
        <f>H236</f>
        <v>100</v>
      </c>
      <c r="I232" s="83">
        <f>I236</f>
        <v>100</v>
      </c>
    </row>
    <row r="233" spans="1:9" ht="47.25" hidden="1">
      <c r="A233" s="120" t="s">
        <v>233</v>
      </c>
      <c r="B233" s="395" t="s">
        <v>56</v>
      </c>
      <c r="C233" s="99" t="s">
        <v>220</v>
      </c>
      <c r="D233" s="93" t="s">
        <v>151</v>
      </c>
      <c r="E233" s="95" t="s">
        <v>234</v>
      </c>
      <c r="F233" s="215"/>
      <c r="G233" s="230">
        <f>G235</f>
        <v>0</v>
      </c>
      <c r="H233" s="233"/>
      <c r="I233" s="102"/>
    </row>
    <row r="234" spans="1:9" ht="47.25" hidden="1">
      <c r="A234" s="120" t="s">
        <v>235</v>
      </c>
      <c r="B234" s="85" t="s">
        <v>56</v>
      </c>
      <c r="C234" s="99" t="s">
        <v>220</v>
      </c>
      <c r="D234" s="93" t="s">
        <v>151</v>
      </c>
      <c r="E234" s="95" t="s">
        <v>236</v>
      </c>
      <c r="F234" s="215"/>
      <c r="G234" s="230">
        <f>G235</f>
        <v>0</v>
      </c>
      <c r="H234" s="233"/>
      <c r="I234" s="102"/>
    </row>
    <row r="235" spans="1:9" ht="47.25" hidden="1">
      <c r="A235" s="139" t="s">
        <v>67</v>
      </c>
      <c r="B235" s="85" t="s">
        <v>56</v>
      </c>
      <c r="C235" s="99" t="s">
        <v>220</v>
      </c>
      <c r="D235" s="93" t="s">
        <v>151</v>
      </c>
      <c r="E235" s="95" t="s">
        <v>236</v>
      </c>
      <c r="F235" s="215" t="s">
        <v>80</v>
      </c>
      <c r="G235" s="230">
        <v>0</v>
      </c>
      <c r="H235" s="233"/>
      <c r="I235" s="102"/>
    </row>
    <row r="236" spans="1:9" ht="123.75" customHeight="1">
      <c r="A236" s="120" t="s">
        <v>450</v>
      </c>
      <c r="B236" s="88" t="s">
        <v>56</v>
      </c>
      <c r="C236" s="99" t="s">
        <v>220</v>
      </c>
      <c r="D236" s="93" t="s">
        <v>151</v>
      </c>
      <c r="E236" s="95" t="s">
        <v>234</v>
      </c>
      <c r="F236" s="215"/>
      <c r="G236" s="230">
        <f t="shared" ref="G236:I237" si="39">G237</f>
        <v>100.00000000000001</v>
      </c>
      <c r="H236" s="230">
        <f t="shared" si="39"/>
        <v>100</v>
      </c>
      <c r="I236" s="98">
        <f t="shared" si="39"/>
        <v>100</v>
      </c>
    </row>
    <row r="237" spans="1:9" ht="103.5" customHeight="1">
      <c r="A237" s="120" t="s">
        <v>451</v>
      </c>
      <c r="B237" s="395" t="s">
        <v>56</v>
      </c>
      <c r="C237" s="99" t="s">
        <v>220</v>
      </c>
      <c r="D237" s="93" t="s">
        <v>151</v>
      </c>
      <c r="E237" s="95" t="s">
        <v>237</v>
      </c>
      <c r="F237" s="215"/>
      <c r="G237" s="230">
        <f t="shared" si="39"/>
        <v>100.00000000000001</v>
      </c>
      <c r="H237" s="230">
        <f t="shared" si="39"/>
        <v>100</v>
      </c>
      <c r="I237" s="98">
        <f t="shared" si="39"/>
        <v>100</v>
      </c>
    </row>
    <row r="238" spans="1:9" ht="47.25">
      <c r="A238" s="91" t="s">
        <v>67</v>
      </c>
      <c r="B238" s="85" t="s">
        <v>56</v>
      </c>
      <c r="C238" s="99" t="s">
        <v>220</v>
      </c>
      <c r="D238" s="93" t="s">
        <v>151</v>
      </c>
      <c r="E238" s="95" t="s">
        <v>237</v>
      </c>
      <c r="F238" s="215" t="s">
        <v>80</v>
      </c>
      <c r="G238" s="230">
        <f>205.3-105.3</f>
        <v>100.00000000000001</v>
      </c>
      <c r="H238" s="230">
        <v>100</v>
      </c>
      <c r="I238" s="98">
        <v>100</v>
      </c>
    </row>
    <row r="239" spans="1:9" ht="31.5" hidden="1">
      <c r="A239" s="169" t="s">
        <v>238</v>
      </c>
      <c r="B239" s="85" t="s">
        <v>56</v>
      </c>
      <c r="C239" s="101" t="s">
        <v>220</v>
      </c>
      <c r="D239" s="85" t="s">
        <v>151</v>
      </c>
      <c r="E239" s="395" t="s">
        <v>239</v>
      </c>
      <c r="F239" s="215"/>
      <c r="G239" s="82">
        <f>G242+G245</f>
        <v>0</v>
      </c>
      <c r="H239" s="233"/>
      <c r="I239" s="102"/>
    </row>
    <row r="240" spans="1:9" ht="47.25" hidden="1">
      <c r="A240" s="120" t="s">
        <v>240</v>
      </c>
      <c r="B240" s="88" t="s">
        <v>56</v>
      </c>
      <c r="C240" s="99" t="s">
        <v>220</v>
      </c>
      <c r="D240" s="93" t="s">
        <v>151</v>
      </c>
      <c r="E240" s="95" t="s">
        <v>241</v>
      </c>
      <c r="F240" s="215"/>
      <c r="G240" s="230">
        <f>G241</f>
        <v>0</v>
      </c>
      <c r="H240" s="233"/>
      <c r="I240" s="102"/>
    </row>
    <row r="241" spans="1:9" ht="47.25" hidden="1">
      <c r="A241" s="120" t="s">
        <v>242</v>
      </c>
      <c r="B241" s="395" t="s">
        <v>56</v>
      </c>
      <c r="C241" s="99" t="s">
        <v>220</v>
      </c>
      <c r="D241" s="93" t="s">
        <v>151</v>
      </c>
      <c r="E241" s="95" t="s">
        <v>243</v>
      </c>
      <c r="F241" s="215"/>
      <c r="G241" s="230">
        <f>G242</f>
        <v>0</v>
      </c>
      <c r="H241" s="233"/>
      <c r="I241" s="102"/>
    </row>
    <row r="242" spans="1:9" ht="47.25" hidden="1">
      <c r="A242" s="91" t="s">
        <v>67</v>
      </c>
      <c r="B242" s="85" t="s">
        <v>56</v>
      </c>
      <c r="C242" s="99" t="s">
        <v>220</v>
      </c>
      <c r="D242" s="93" t="s">
        <v>151</v>
      </c>
      <c r="E242" s="95" t="s">
        <v>243</v>
      </c>
      <c r="F242" s="215" t="s">
        <v>80</v>
      </c>
      <c r="G242" s="230">
        <v>0</v>
      </c>
      <c r="H242" s="233"/>
      <c r="I242" s="102"/>
    </row>
    <row r="243" spans="1:9" ht="47.25" hidden="1">
      <c r="A243" s="120" t="s">
        <v>244</v>
      </c>
      <c r="B243" s="85" t="s">
        <v>56</v>
      </c>
      <c r="C243" s="99" t="s">
        <v>220</v>
      </c>
      <c r="D243" s="93" t="s">
        <v>151</v>
      </c>
      <c r="E243" s="95" t="s">
        <v>245</v>
      </c>
      <c r="F243" s="215"/>
      <c r="G243" s="230">
        <f>G244</f>
        <v>0</v>
      </c>
      <c r="H243" s="233"/>
      <c r="I243" s="102"/>
    </row>
    <row r="244" spans="1:9" ht="31.5" hidden="1">
      <c r="A244" s="114" t="s">
        <v>246</v>
      </c>
      <c r="B244" s="88" t="s">
        <v>56</v>
      </c>
      <c r="C244" s="99" t="s">
        <v>220</v>
      </c>
      <c r="D244" s="93" t="s">
        <v>151</v>
      </c>
      <c r="E244" s="95" t="s">
        <v>245</v>
      </c>
      <c r="F244" s="215"/>
      <c r="G244" s="230">
        <f>G245</f>
        <v>0</v>
      </c>
      <c r="H244" s="233"/>
      <c r="I244" s="102"/>
    </row>
    <row r="245" spans="1:9" ht="47.25" hidden="1">
      <c r="A245" s="91" t="s">
        <v>67</v>
      </c>
      <c r="B245" s="395" t="s">
        <v>56</v>
      </c>
      <c r="C245" s="99" t="s">
        <v>220</v>
      </c>
      <c r="D245" s="93" t="s">
        <v>151</v>
      </c>
      <c r="E245" s="95" t="s">
        <v>245</v>
      </c>
      <c r="F245" s="215" t="s">
        <v>80</v>
      </c>
      <c r="G245" s="230">
        <v>0</v>
      </c>
      <c r="H245" s="233"/>
      <c r="I245" s="102"/>
    </row>
    <row r="246" spans="1:9">
      <c r="A246" s="91"/>
      <c r="B246" s="395" t="s">
        <v>56</v>
      </c>
      <c r="C246" s="99" t="s">
        <v>220</v>
      </c>
      <c r="D246" s="93" t="s">
        <v>151</v>
      </c>
      <c r="E246" s="95" t="s">
        <v>635</v>
      </c>
      <c r="F246" s="215"/>
      <c r="G246" s="230">
        <f>G247</f>
        <v>2105.3000000000002</v>
      </c>
      <c r="H246" s="230">
        <f t="shared" ref="H246:I246" si="40">H247</f>
        <v>0</v>
      </c>
      <c r="I246" s="98">
        <f t="shared" si="40"/>
        <v>0</v>
      </c>
    </row>
    <row r="247" spans="1:9" ht="47.25">
      <c r="A247" s="91" t="s">
        <v>67</v>
      </c>
      <c r="B247" s="85" t="s">
        <v>56</v>
      </c>
      <c r="C247" s="99" t="s">
        <v>220</v>
      </c>
      <c r="D247" s="93" t="s">
        <v>151</v>
      </c>
      <c r="E247" s="95" t="s">
        <v>635</v>
      </c>
      <c r="F247" s="215" t="s">
        <v>80</v>
      </c>
      <c r="G247" s="230">
        <v>2105.3000000000002</v>
      </c>
      <c r="H247" s="230">
        <v>0</v>
      </c>
      <c r="I247" s="98">
        <v>0</v>
      </c>
    </row>
    <row r="248" spans="1:9" ht="45.75" customHeight="1">
      <c r="A248" s="113" t="s">
        <v>600</v>
      </c>
      <c r="B248" s="85" t="s">
        <v>56</v>
      </c>
      <c r="C248" s="101" t="s">
        <v>220</v>
      </c>
      <c r="D248" s="85" t="s">
        <v>151</v>
      </c>
      <c r="E248" s="395" t="s">
        <v>239</v>
      </c>
      <c r="F248" s="215"/>
      <c r="G248" s="82">
        <f>G254+G257</f>
        <v>150</v>
      </c>
      <c r="H248" s="245">
        <f>H255</f>
        <v>200</v>
      </c>
      <c r="I248" s="83">
        <f>I255</f>
        <v>250</v>
      </c>
    </row>
    <row r="249" spans="1:9" ht="47.25" hidden="1">
      <c r="A249" s="120" t="s">
        <v>247</v>
      </c>
      <c r="B249" s="85" t="s">
        <v>56</v>
      </c>
      <c r="C249" s="99" t="s">
        <v>220</v>
      </c>
      <c r="D249" s="93" t="s">
        <v>151</v>
      </c>
      <c r="E249" s="95" t="s">
        <v>248</v>
      </c>
      <c r="F249" s="215"/>
      <c r="G249" s="230">
        <f>G250</f>
        <v>0</v>
      </c>
      <c r="H249" s="233"/>
      <c r="I249" s="102"/>
    </row>
    <row r="250" spans="1:9" ht="47.25" hidden="1">
      <c r="A250" s="114" t="s">
        <v>249</v>
      </c>
      <c r="B250" s="88" t="s">
        <v>56</v>
      </c>
      <c r="C250" s="101" t="s">
        <v>220</v>
      </c>
      <c r="D250" s="85" t="s">
        <v>151</v>
      </c>
      <c r="E250" s="95" t="s">
        <v>250</v>
      </c>
      <c r="F250" s="215"/>
      <c r="G250" s="230">
        <f>G251</f>
        <v>0</v>
      </c>
      <c r="H250" s="233"/>
      <c r="I250" s="102"/>
    </row>
    <row r="251" spans="1:9" ht="47.25" hidden="1">
      <c r="A251" s="115" t="s">
        <v>67</v>
      </c>
      <c r="B251" s="395" t="s">
        <v>56</v>
      </c>
      <c r="C251" s="99" t="s">
        <v>220</v>
      </c>
      <c r="D251" s="93" t="s">
        <v>151</v>
      </c>
      <c r="E251" s="95" t="s">
        <v>250</v>
      </c>
      <c r="F251" s="215" t="s">
        <v>80</v>
      </c>
      <c r="G251" s="230">
        <v>0</v>
      </c>
      <c r="H251" s="233"/>
      <c r="I251" s="102"/>
    </row>
    <row r="252" spans="1:9" ht="47.25" hidden="1">
      <c r="A252" s="120" t="s">
        <v>247</v>
      </c>
      <c r="B252" s="85" t="s">
        <v>56</v>
      </c>
      <c r="C252" s="99" t="s">
        <v>220</v>
      </c>
      <c r="D252" s="93" t="s">
        <v>151</v>
      </c>
      <c r="E252" s="95" t="s">
        <v>241</v>
      </c>
      <c r="F252" s="215"/>
      <c r="G252" s="230">
        <f>G253</f>
        <v>0</v>
      </c>
      <c r="H252" s="233"/>
      <c r="I252" s="102"/>
    </row>
    <row r="253" spans="1:9" ht="47.25" hidden="1">
      <c r="A253" s="114" t="s">
        <v>249</v>
      </c>
      <c r="B253" s="85" t="s">
        <v>56</v>
      </c>
      <c r="C253" s="99" t="s">
        <v>220</v>
      </c>
      <c r="D253" s="93" t="s">
        <v>151</v>
      </c>
      <c r="E253" s="95" t="s">
        <v>251</v>
      </c>
      <c r="F253" s="215"/>
      <c r="G253" s="230">
        <f>G254</f>
        <v>0</v>
      </c>
      <c r="H253" s="233"/>
      <c r="I253" s="102"/>
    </row>
    <row r="254" spans="1:9" ht="47.25" hidden="1">
      <c r="A254" s="115" t="s">
        <v>67</v>
      </c>
      <c r="B254" s="88" t="s">
        <v>56</v>
      </c>
      <c r="C254" s="99" t="s">
        <v>220</v>
      </c>
      <c r="D254" s="93" t="s">
        <v>151</v>
      </c>
      <c r="E254" s="95" t="s">
        <v>251</v>
      </c>
      <c r="F254" s="215">
        <v>240</v>
      </c>
      <c r="G254" s="230">
        <v>0</v>
      </c>
      <c r="H254" s="233"/>
      <c r="I254" s="102"/>
    </row>
    <row r="255" spans="1:9" ht="35.25" customHeight="1">
      <c r="A255" s="120" t="s">
        <v>453</v>
      </c>
      <c r="B255" s="395" t="s">
        <v>56</v>
      </c>
      <c r="C255" s="116" t="s">
        <v>220</v>
      </c>
      <c r="D255" s="109" t="s">
        <v>151</v>
      </c>
      <c r="E255" s="95" t="s">
        <v>436</v>
      </c>
      <c r="F255" s="215"/>
      <c r="G255" s="230">
        <f t="shared" ref="G255:I256" si="41">G256</f>
        <v>150</v>
      </c>
      <c r="H255" s="230">
        <f t="shared" si="41"/>
        <v>200</v>
      </c>
      <c r="I255" s="98">
        <f t="shared" si="41"/>
        <v>250</v>
      </c>
    </row>
    <row r="256" spans="1:9" ht="15.75" customHeight="1">
      <c r="A256" s="120" t="s">
        <v>452</v>
      </c>
      <c r="B256" s="85" t="s">
        <v>56</v>
      </c>
      <c r="C256" s="116" t="s">
        <v>220</v>
      </c>
      <c r="D256" s="109" t="s">
        <v>151</v>
      </c>
      <c r="E256" s="95" t="s">
        <v>436</v>
      </c>
      <c r="F256" s="215"/>
      <c r="G256" s="230">
        <f t="shared" si="41"/>
        <v>150</v>
      </c>
      <c r="H256" s="230">
        <f t="shared" si="41"/>
        <v>200</v>
      </c>
      <c r="I256" s="98">
        <f t="shared" si="41"/>
        <v>250</v>
      </c>
    </row>
    <row r="257" spans="1:9" ht="47.25">
      <c r="A257" s="115" t="s">
        <v>67</v>
      </c>
      <c r="B257" s="112" t="s">
        <v>56</v>
      </c>
      <c r="C257" s="153" t="s">
        <v>220</v>
      </c>
      <c r="D257" s="153" t="s">
        <v>151</v>
      </c>
      <c r="E257" s="133" t="s">
        <v>436</v>
      </c>
      <c r="F257" s="215" t="s">
        <v>80</v>
      </c>
      <c r="G257" s="230">
        <v>150</v>
      </c>
      <c r="H257" s="227">
        <v>200</v>
      </c>
      <c r="I257" s="266">
        <v>250</v>
      </c>
    </row>
    <row r="258" spans="1:9" ht="31.5">
      <c r="A258" s="103" t="s">
        <v>93</v>
      </c>
      <c r="B258" s="85" t="s">
        <v>56</v>
      </c>
      <c r="C258" s="116" t="s">
        <v>220</v>
      </c>
      <c r="D258" s="109" t="s">
        <v>151</v>
      </c>
      <c r="E258" s="395" t="s">
        <v>94</v>
      </c>
      <c r="F258" s="214"/>
      <c r="G258" s="337">
        <f>G259</f>
        <v>230.1</v>
      </c>
      <c r="H258" s="98">
        <f t="shared" ref="H258:I258" si="42">H259</f>
        <v>0</v>
      </c>
      <c r="I258" s="98">
        <f t="shared" si="42"/>
        <v>0</v>
      </c>
    </row>
    <row r="259" spans="1:9">
      <c r="A259" s="103" t="s">
        <v>95</v>
      </c>
      <c r="B259" s="112" t="s">
        <v>56</v>
      </c>
      <c r="C259" s="153" t="s">
        <v>220</v>
      </c>
      <c r="D259" s="153" t="s">
        <v>151</v>
      </c>
      <c r="E259" s="97" t="s">
        <v>96</v>
      </c>
      <c r="F259" s="214"/>
      <c r="G259" s="337">
        <f>G260</f>
        <v>230.1</v>
      </c>
      <c r="H259" s="98">
        <f t="shared" ref="H259:I259" si="43">H260</f>
        <v>0</v>
      </c>
      <c r="I259" s="98">
        <f t="shared" si="43"/>
        <v>0</v>
      </c>
    </row>
    <row r="260" spans="1:9">
      <c r="A260" s="103" t="s">
        <v>95</v>
      </c>
      <c r="B260" s="85" t="s">
        <v>56</v>
      </c>
      <c r="C260" s="116" t="s">
        <v>220</v>
      </c>
      <c r="D260" s="109" t="s">
        <v>151</v>
      </c>
      <c r="E260" s="118" t="s">
        <v>108</v>
      </c>
      <c r="F260" s="214"/>
      <c r="G260" s="337">
        <f>G261</f>
        <v>230.1</v>
      </c>
      <c r="H260" s="98">
        <f t="shared" ref="H260:I260" si="44">H261</f>
        <v>0</v>
      </c>
      <c r="I260" s="98">
        <f t="shared" si="44"/>
        <v>0</v>
      </c>
    </row>
    <row r="261" spans="1:9" ht="31.5">
      <c r="A261" s="219" t="s">
        <v>633</v>
      </c>
      <c r="B261" s="112" t="s">
        <v>56</v>
      </c>
      <c r="C261" s="153" t="s">
        <v>220</v>
      </c>
      <c r="D261" s="153" t="s">
        <v>151</v>
      </c>
      <c r="E261" s="118" t="s">
        <v>638</v>
      </c>
      <c r="F261" s="265"/>
      <c r="G261" s="338">
        <f>G262</f>
        <v>230.1</v>
      </c>
      <c r="H261" s="98">
        <f t="shared" ref="H261:I261" si="45">H262</f>
        <v>0</v>
      </c>
      <c r="I261" s="98">
        <f t="shared" si="45"/>
        <v>0</v>
      </c>
    </row>
    <row r="262" spans="1:9" ht="141.75">
      <c r="A262" s="221" t="s">
        <v>629</v>
      </c>
      <c r="B262" s="89" t="s">
        <v>56</v>
      </c>
      <c r="C262" s="88" t="s">
        <v>220</v>
      </c>
      <c r="D262" s="88" t="s">
        <v>151</v>
      </c>
      <c r="E262" s="118" t="s">
        <v>638</v>
      </c>
      <c r="F262" s="214" t="s">
        <v>631</v>
      </c>
      <c r="G262" s="98">
        <v>230.1</v>
      </c>
      <c r="H262" s="267">
        <v>0</v>
      </c>
      <c r="I262" s="268">
        <v>0</v>
      </c>
    </row>
    <row r="263" spans="1:9">
      <c r="A263" s="187" t="s">
        <v>28</v>
      </c>
      <c r="B263" s="121" t="s">
        <v>56</v>
      </c>
      <c r="C263" s="137" t="s">
        <v>220</v>
      </c>
      <c r="D263" s="161" t="s">
        <v>60</v>
      </c>
      <c r="E263" s="161"/>
      <c r="F263" s="264"/>
      <c r="G263" s="249">
        <f>G268+G270+G275+G286+G290+G293+G299+G302+G316+G312</f>
        <v>6400.0999999999995</v>
      </c>
      <c r="H263" s="241">
        <f>H268+H270+H275+H286+H290+H293+H299+H302+H316</f>
        <v>4596.3999999999996</v>
      </c>
      <c r="I263" s="155">
        <f>I268+I270+I275+I286+I290+I293+I299+I302+I316</f>
        <v>3950</v>
      </c>
    </row>
    <row r="264" spans="1:9" ht="31.5">
      <c r="A264" s="96" t="s">
        <v>93</v>
      </c>
      <c r="B264" s="395" t="s">
        <v>56</v>
      </c>
      <c r="C264" s="135" t="s">
        <v>220</v>
      </c>
      <c r="D264" s="395" t="s">
        <v>60</v>
      </c>
      <c r="E264" s="395" t="s">
        <v>94</v>
      </c>
      <c r="F264" s="215"/>
      <c r="G264" s="241">
        <f t="shared" ref="G264:I265" si="46">G265</f>
        <v>3032.1</v>
      </c>
      <c r="H264" s="241">
        <f t="shared" si="46"/>
        <v>2876.4</v>
      </c>
      <c r="I264" s="155">
        <f t="shared" si="46"/>
        <v>2080</v>
      </c>
    </row>
    <row r="265" spans="1:9">
      <c r="A265" s="96" t="s">
        <v>95</v>
      </c>
      <c r="B265" s="112" t="s">
        <v>56</v>
      </c>
      <c r="C265" s="133" t="s">
        <v>220</v>
      </c>
      <c r="D265" s="97" t="s">
        <v>60</v>
      </c>
      <c r="E265" s="97" t="s">
        <v>96</v>
      </c>
      <c r="F265" s="215"/>
      <c r="G265" s="242">
        <f t="shared" si="46"/>
        <v>3032.1</v>
      </c>
      <c r="H265" s="242">
        <f t="shared" si="46"/>
        <v>2876.4</v>
      </c>
      <c r="I265" s="105">
        <f t="shared" si="46"/>
        <v>2080</v>
      </c>
    </row>
    <row r="266" spans="1:9">
      <c r="A266" s="170" t="s">
        <v>95</v>
      </c>
      <c r="B266" s="89" t="s">
        <v>56</v>
      </c>
      <c r="C266" s="118" t="s">
        <v>220</v>
      </c>
      <c r="D266" s="118" t="s">
        <v>60</v>
      </c>
      <c r="E266" s="118" t="s">
        <v>108</v>
      </c>
      <c r="F266" s="215"/>
      <c r="G266" s="105">
        <f>G268+G270</f>
        <v>3032.1</v>
      </c>
      <c r="H266" s="246">
        <f>H268+H270</f>
        <v>2876.4</v>
      </c>
      <c r="I266" s="105">
        <f>I268+I270</f>
        <v>2080</v>
      </c>
    </row>
    <row r="267" spans="1:9">
      <c r="A267" s="171" t="s">
        <v>252</v>
      </c>
      <c r="B267" s="88" t="s">
        <v>56</v>
      </c>
      <c r="C267" s="118" t="s">
        <v>220</v>
      </c>
      <c r="D267" s="118" t="s">
        <v>60</v>
      </c>
      <c r="E267" s="118" t="s">
        <v>253</v>
      </c>
      <c r="F267" s="215"/>
      <c r="G267" s="105">
        <f>G268</f>
        <v>1882.1</v>
      </c>
      <c r="H267" s="247">
        <f>H268</f>
        <v>2102.4</v>
      </c>
      <c r="I267" s="80">
        <f>I268</f>
        <v>1680</v>
      </c>
    </row>
    <row r="268" spans="1:9" ht="47.25">
      <c r="A268" s="147" t="s">
        <v>67</v>
      </c>
      <c r="B268" s="396" t="s">
        <v>56</v>
      </c>
      <c r="C268" s="118" t="s">
        <v>220</v>
      </c>
      <c r="D268" s="118" t="s">
        <v>60</v>
      </c>
      <c r="E268" s="118" t="s">
        <v>253</v>
      </c>
      <c r="F268" s="215" t="s">
        <v>80</v>
      </c>
      <c r="G268" s="105">
        <f>1832.1+400-350</f>
        <v>1882.1</v>
      </c>
      <c r="H268" s="248">
        <f>1622.4+480</f>
        <v>2102.4</v>
      </c>
      <c r="I268" s="105">
        <f>1630+50</f>
        <v>1680</v>
      </c>
    </row>
    <row r="269" spans="1:9" ht="31.5">
      <c r="A269" s="91" t="s">
        <v>254</v>
      </c>
      <c r="B269" s="136" t="s">
        <v>56</v>
      </c>
      <c r="C269" s="154" t="s">
        <v>220</v>
      </c>
      <c r="D269" s="144" t="s">
        <v>60</v>
      </c>
      <c r="E269" s="124" t="s">
        <v>255</v>
      </c>
      <c r="F269" s="215"/>
      <c r="G269" s="237">
        <f>G270</f>
        <v>1150</v>
      </c>
      <c r="H269" s="246">
        <f>H270</f>
        <v>774</v>
      </c>
      <c r="I269" s="105">
        <f>I270</f>
        <v>400</v>
      </c>
    </row>
    <row r="270" spans="1:9" ht="47.25">
      <c r="A270" s="91" t="s">
        <v>67</v>
      </c>
      <c r="B270" s="85" t="s">
        <v>56</v>
      </c>
      <c r="C270" s="118" t="s">
        <v>220</v>
      </c>
      <c r="D270" s="118" t="s">
        <v>60</v>
      </c>
      <c r="E270" s="131" t="s">
        <v>255</v>
      </c>
      <c r="F270" s="215" t="s">
        <v>80</v>
      </c>
      <c r="G270" s="231">
        <f>650+300+200</f>
        <v>1150</v>
      </c>
      <c r="H270" s="246">
        <f>474+300</f>
        <v>774</v>
      </c>
      <c r="I270" s="105">
        <v>400</v>
      </c>
    </row>
    <row r="271" spans="1:9" ht="47.25">
      <c r="A271" s="110" t="s">
        <v>256</v>
      </c>
      <c r="B271" s="88" t="s">
        <v>56</v>
      </c>
      <c r="C271" s="396" t="s">
        <v>220</v>
      </c>
      <c r="D271" s="396" t="s">
        <v>60</v>
      </c>
      <c r="E271" s="135" t="s">
        <v>257</v>
      </c>
      <c r="F271" s="215"/>
      <c r="G271" s="241">
        <f>G275+G279+G282+G286+G290+G293</f>
        <v>1260</v>
      </c>
      <c r="H271" s="241">
        <f>H275+H279+H282+H286+H290</f>
        <v>1200</v>
      </c>
      <c r="I271" s="155">
        <f>I275+I279+I282+I286+I290</f>
        <v>1350</v>
      </c>
    </row>
    <row r="272" spans="1:9" ht="31.5">
      <c r="A272" s="113" t="s">
        <v>258</v>
      </c>
      <c r="B272" s="395" t="s">
        <v>56</v>
      </c>
      <c r="C272" s="396" t="s">
        <v>220</v>
      </c>
      <c r="D272" s="396" t="s">
        <v>60</v>
      </c>
      <c r="E272" s="135" t="s">
        <v>259</v>
      </c>
      <c r="F272" s="215"/>
      <c r="G272" s="241">
        <f>G275</f>
        <v>750</v>
      </c>
      <c r="H272" s="241">
        <f t="shared" ref="H272:I274" si="47">H273</f>
        <v>800</v>
      </c>
      <c r="I272" s="155">
        <f t="shared" si="47"/>
        <v>850</v>
      </c>
    </row>
    <row r="273" spans="1:9" ht="31.5">
      <c r="A273" s="120" t="s">
        <v>260</v>
      </c>
      <c r="B273" s="85" t="s">
        <v>56</v>
      </c>
      <c r="C273" s="118" t="s">
        <v>220</v>
      </c>
      <c r="D273" s="118" t="s">
        <v>60</v>
      </c>
      <c r="E273" s="131" t="s">
        <v>261</v>
      </c>
      <c r="F273" s="215"/>
      <c r="G273" s="231">
        <f>G274</f>
        <v>750</v>
      </c>
      <c r="H273" s="231">
        <f t="shared" si="47"/>
        <v>800</v>
      </c>
      <c r="I273" s="105">
        <f t="shared" si="47"/>
        <v>850</v>
      </c>
    </row>
    <row r="274" spans="1:9">
      <c r="A274" s="120" t="s">
        <v>612</v>
      </c>
      <c r="B274" s="85" t="s">
        <v>56</v>
      </c>
      <c r="C274" s="118" t="s">
        <v>220</v>
      </c>
      <c r="D274" s="118" t="s">
        <v>60</v>
      </c>
      <c r="E274" s="131" t="s">
        <v>263</v>
      </c>
      <c r="F274" s="215"/>
      <c r="G274" s="231">
        <f>G275</f>
        <v>750</v>
      </c>
      <c r="H274" s="231">
        <f t="shared" si="47"/>
        <v>800</v>
      </c>
      <c r="I274" s="105">
        <f t="shared" si="47"/>
        <v>850</v>
      </c>
    </row>
    <row r="275" spans="1:9" ht="61.5" customHeight="1">
      <c r="A275" s="91" t="s">
        <v>67</v>
      </c>
      <c r="B275" s="88" t="s">
        <v>56</v>
      </c>
      <c r="C275" s="118" t="s">
        <v>220</v>
      </c>
      <c r="D275" s="118" t="s">
        <v>60</v>
      </c>
      <c r="E275" s="131" t="s">
        <v>263</v>
      </c>
      <c r="F275" s="215" t="s">
        <v>80</v>
      </c>
      <c r="G275" s="231">
        <v>750</v>
      </c>
      <c r="H275" s="231">
        <v>800</v>
      </c>
      <c r="I275" s="105">
        <v>850</v>
      </c>
    </row>
    <row r="276" spans="1:9" ht="47.25" hidden="1">
      <c r="A276" s="113" t="s">
        <v>264</v>
      </c>
      <c r="B276" s="395" t="s">
        <v>56</v>
      </c>
      <c r="C276" s="137" t="s">
        <v>220</v>
      </c>
      <c r="D276" s="161" t="s">
        <v>60</v>
      </c>
      <c r="E276" s="172" t="s">
        <v>265</v>
      </c>
      <c r="F276" s="215"/>
      <c r="G276" s="241">
        <f>G279+G282</f>
        <v>0</v>
      </c>
      <c r="H276" s="233"/>
      <c r="I276" s="102"/>
    </row>
    <row r="277" spans="1:9" ht="47.25" hidden="1">
      <c r="A277" s="120" t="s">
        <v>266</v>
      </c>
      <c r="B277" s="85" t="s">
        <v>56</v>
      </c>
      <c r="C277" s="130" t="s">
        <v>220</v>
      </c>
      <c r="D277" s="124" t="s">
        <v>60</v>
      </c>
      <c r="E277" s="104" t="s">
        <v>267</v>
      </c>
      <c r="F277" s="215"/>
      <c r="G277" s="231">
        <f>G278</f>
        <v>0</v>
      </c>
      <c r="H277" s="233"/>
      <c r="I277" s="102"/>
    </row>
    <row r="278" spans="1:9" ht="31.5" hidden="1">
      <c r="A278" s="91" t="s">
        <v>268</v>
      </c>
      <c r="B278" s="85" t="s">
        <v>56</v>
      </c>
      <c r="C278" s="130" t="s">
        <v>220</v>
      </c>
      <c r="D278" s="124" t="s">
        <v>60</v>
      </c>
      <c r="E278" s="104" t="s">
        <v>269</v>
      </c>
      <c r="F278" s="215"/>
      <c r="G278" s="231">
        <f>G279</f>
        <v>0</v>
      </c>
      <c r="H278" s="233"/>
      <c r="I278" s="102"/>
    </row>
    <row r="279" spans="1:9" ht="47.25" hidden="1">
      <c r="A279" s="91" t="s">
        <v>67</v>
      </c>
      <c r="B279" s="88" t="s">
        <v>56</v>
      </c>
      <c r="C279" s="130" t="s">
        <v>220</v>
      </c>
      <c r="D279" s="124" t="s">
        <v>60</v>
      </c>
      <c r="E279" s="104" t="s">
        <v>269</v>
      </c>
      <c r="F279" s="215">
        <v>240</v>
      </c>
      <c r="G279" s="231">
        <v>0</v>
      </c>
      <c r="H279" s="233"/>
      <c r="I279" s="102"/>
    </row>
    <row r="280" spans="1:9" ht="63" hidden="1">
      <c r="A280" s="107" t="s">
        <v>270</v>
      </c>
      <c r="B280" s="395" t="s">
        <v>56</v>
      </c>
      <c r="C280" s="130" t="s">
        <v>220</v>
      </c>
      <c r="D280" s="124" t="s">
        <v>60</v>
      </c>
      <c r="E280" s="104" t="s">
        <v>271</v>
      </c>
      <c r="F280" s="215"/>
      <c r="G280" s="231">
        <f>G281</f>
        <v>0</v>
      </c>
      <c r="H280" s="233"/>
      <c r="I280" s="102"/>
    </row>
    <row r="281" spans="1:9" ht="47.25" hidden="1">
      <c r="A281" s="91" t="s">
        <v>272</v>
      </c>
      <c r="B281" s="85" t="s">
        <v>56</v>
      </c>
      <c r="C281" s="154" t="s">
        <v>220</v>
      </c>
      <c r="D281" s="144" t="s">
        <v>60</v>
      </c>
      <c r="E281" s="104" t="s">
        <v>273</v>
      </c>
      <c r="F281" s="215"/>
      <c r="G281" s="231">
        <f>G282</f>
        <v>0</v>
      </c>
      <c r="H281" s="233"/>
      <c r="I281" s="102"/>
    </row>
    <row r="282" spans="1:9" ht="47.25" hidden="1">
      <c r="A282" s="115" t="s">
        <v>67</v>
      </c>
      <c r="B282" s="112" t="s">
        <v>56</v>
      </c>
      <c r="C282" s="119" t="s">
        <v>220</v>
      </c>
      <c r="D282" s="119" t="s">
        <v>60</v>
      </c>
      <c r="E282" s="159" t="s">
        <v>273</v>
      </c>
      <c r="F282" s="215">
        <v>240</v>
      </c>
      <c r="G282" s="242">
        <v>0</v>
      </c>
      <c r="H282" s="233"/>
      <c r="I282" s="102"/>
    </row>
    <row r="283" spans="1:9" ht="47.25">
      <c r="A283" s="113" t="s">
        <v>264</v>
      </c>
      <c r="B283" s="396" t="s">
        <v>56</v>
      </c>
      <c r="C283" s="137" t="s">
        <v>220</v>
      </c>
      <c r="D283" s="161" t="s">
        <v>60</v>
      </c>
      <c r="E283" s="172" t="s">
        <v>265</v>
      </c>
      <c r="F283" s="215"/>
      <c r="G283" s="241">
        <f>G286</f>
        <v>200</v>
      </c>
      <c r="H283" s="241">
        <f>H286</f>
        <v>250</v>
      </c>
      <c r="I283" s="155">
        <f>I286</f>
        <v>300</v>
      </c>
    </row>
    <row r="284" spans="1:9" ht="141.75">
      <c r="A284" s="120" t="s">
        <v>429</v>
      </c>
      <c r="B284" s="118" t="s">
        <v>56</v>
      </c>
      <c r="C284" s="130" t="s">
        <v>220</v>
      </c>
      <c r="D284" s="124" t="s">
        <v>60</v>
      </c>
      <c r="E284" s="104" t="s">
        <v>267</v>
      </c>
      <c r="F284" s="215"/>
      <c r="G284" s="231">
        <f t="shared" ref="G284:I285" si="48">G285</f>
        <v>200</v>
      </c>
      <c r="H284" s="231">
        <f t="shared" si="48"/>
        <v>250</v>
      </c>
      <c r="I284" s="105">
        <f t="shared" si="48"/>
        <v>300</v>
      </c>
    </row>
    <row r="285" spans="1:9" ht="126">
      <c r="A285" s="107" t="s">
        <v>430</v>
      </c>
      <c r="B285" s="119" t="s">
        <v>56</v>
      </c>
      <c r="C285" s="154" t="s">
        <v>220</v>
      </c>
      <c r="D285" s="144" t="s">
        <v>60</v>
      </c>
      <c r="E285" s="104" t="s">
        <v>437</v>
      </c>
      <c r="F285" s="215"/>
      <c r="G285" s="231">
        <f t="shared" si="48"/>
        <v>200</v>
      </c>
      <c r="H285" s="231">
        <f t="shared" si="48"/>
        <v>250</v>
      </c>
      <c r="I285" s="105">
        <f t="shared" si="48"/>
        <v>300</v>
      </c>
    </row>
    <row r="286" spans="1:9" ht="47.25">
      <c r="A286" s="91" t="s">
        <v>67</v>
      </c>
      <c r="B286" s="118" t="s">
        <v>56</v>
      </c>
      <c r="C286" s="118" t="s">
        <v>220</v>
      </c>
      <c r="D286" s="118" t="s">
        <v>60</v>
      </c>
      <c r="E286" s="157" t="s">
        <v>437</v>
      </c>
      <c r="F286" s="215">
        <v>240</v>
      </c>
      <c r="G286" s="231">
        <v>200</v>
      </c>
      <c r="H286" s="231">
        <v>250</v>
      </c>
      <c r="I286" s="105">
        <v>300</v>
      </c>
    </row>
    <row r="287" spans="1:9" ht="31.5">
      <c r="A287" s="113" t="s">
        <v>497</v>
      </c>
      <c r="B287" s="396" t="s">
        <v>56</v>
      </c>
      <c r="C287" s="137" t="s">
        <v>220</v>
      </c>
      <c r="D287" s="161" t="s">
        <v>60</v>
      </c>
      <c r="E287" s="172" t="s">
        <v>438</v>
      </c>
      <c r="F287" s="215"/>
      <c r="G287" s="241">
        <f>G290+G293</f>
        <v>310</v>
      </c>
      <c r="H287" s="241">
        <f>H290+H293</f>
        <v>370</v>
      </c>
      <c r="I287" s="155">
        <f>I290+I293</f>
        <v>370</v>
      </c>
    </row>
    <row r="288" spans="1:9" ht="78.75">
      <c r="A288" s="107" t="s">
        <v>427</v>
      </c>
      <c r="B288" s="118" t="s">
        <v>56</v>
      </c>
      <c r="C288" s="130" t="s">
        <v>220</v>
      </c>
      <c r="D288" s="124" t="s">
        <v>60</v>
      </c>
      <c r="E288" s="104" t="s">
        <v>439</v>
      </c>
      <c r="F288" s="215"/>
      <c r="G288" s="231">
        <f t="shared" ref="G288:I289" si="49">G289</f>
        <v>100</v>
      </c>
      <c r="H288" s="231">
        <f t="shared" si="49"/>
        <v>150</v>
      </c>
      <c r="I288" s="105">
        <f t="shared" si="49"/>
        <v>200</v>
      </c>
    </row>
    <row r="289" spans="1:10" ht="88.5" customHeight="1">
      <c r="A289" s="120" t="s">
        <v>428</v>
      </c>
      <c r="B289" s="118" t="s">
        <v>56</v>
      </c>
      <c r="C289" s="154" t="s">
        <v>220</v>
      </c>
      <c r="D289" s="144" t="s">
        <v>60</v>
      </c>
      <c r="E289" s="104" t="s">
        <v>440</v>
      </c>
      <c r="F289" s="215"/>
      <c r="G289" s="231">
        <f t="shared" si="49"/>
        <v>100</v>
      </c>
      <c r="H289" s="231">
        <f t="shared" si="49"/>
        <v>150</v>
      </c>
      <c r="I289" s="105">
        <f t="shared" si="49"/>
        <v>200</v>
      </c>
    </row>
    <row r="290" spans="1:10" ht="47.25">
      <c r="A290" s="91" t="s">
        <v>67</v>
      </c>
      <c r="B290" s="119" t="s">
        <v>56</v>
      </c>
      <c r="C290" s="118" t="s">
        <v>220</v>
      </c>
      <c r="D290" s="118" t="s">
        <v>60</v>
      </c>
      <c r="E290" s="159" t="s">
        <v>440</v>
      </c>
      <c r="F290" s="215">
        <v>240</v>
      </c>
      <c r="G290" s="242">
        <v>100</v>
      </c>
      <c r="H290" s="242">
        <v>150</v>
      </c>
      <c r="I290" s="105">
        <v>200</v>
      </c>
    </row>
    <row r="291" spans="1:10" ht="31.5">
      <c r="A291" s="120" t="s">
        <v>498</v>
      </c>
      <c r="B291" s="118" t="s">
        <v>56</v>
      </c>
      <c r="C291" s="130" t="s">
        <v>220</v>
      </c>
      <c r="D291" s="124" t="s">
        <v>60</v>
      </c>
      <c r="E291" s="105" t="s">
        <v>500</v>
      </c>
      <c r="F291" s="215"/>
      <c r="G291" s="105">
        <f t="shared" ref="G291:I292" si="50">G292</f>
        <v>210</v>
      </c>
      <c r="H291" s="246">
        <f t="shared" si="50"/>
        <v>220</v>
      </c>
      <c r="I291" s="105">
        <f t="shared" si="50"/>
        <v>170</v>
      </c>
    </row>
    <row r="292" spans="1:10" ht="31.5" customHeight="1">
      <c r="A292" s="120" t="s">
        <v>502</v>
      </c>
      <c r="B292" s="119" t="s">
        <v>56</v>
      </c>
      <c r="C292" s="154" t="s">
        <v>220</v>
      </c>
      <c r="D292" s="144" t="s">
        <v>60</v>
      </c>
      <c r="E292" s="105" t="s">
        <v>499</v>
      </c>
      <c r="F292" s="215"/>
      <c r="G292" s="105">
        <f t="shared" si="50"/>
        <v>210</v>
      </c>
      <c r="H292" s="246">
        <f t="shared" si="50"/>
        <v>220</v>
      </c>
      <c r="I292" s="105">
        <f t="shared" si="50"/>
        <v>170</v>
      </c>
    </row>
    <row r="293" spans="1:10" ht="47.25">
      <c r="A293" s="91" t="s">
        <v>67</v>
      </c>
      <c r="B293" s="118" t="s">
        <v>56</v>
      </c>
      <c r="C293" s="118" t="s">
        <v>220</v>
      </c>
      <c r="D293" s="118" t="s">
        <v>60</v>
      </c>
      <c r="E293" s="105" t="s">
        <v>499</v>
      </c>
      <c r="F293" s="215">
        <v>240</v>
      </c>
      <c r="G293" s="105">
        <f>150+60</f>
        <v>210</v>
      </c>
      <c r="H293" s="246">
        <f>160+60</f>
        <v>220</v>
      </c>
      <c r="I293" s="105">
        <v>170</v>
      </c>
    </row>
    <row r="294" spans="1:10" ht="94.5">
      <c r="A294" s="110" t="s">
        <v>274</v>
      </c>
      <c r="B294" s="121" t="s">
        <v>56</v>
      </c>
      <c r="C294" s="174" t="s">
        <v>220</v>
      </c>
      <c r="D294" s="174" t="s">
        <v>60</v>
      </c>
      <c r="E294" s="175" t="s">
        <v>275</v>
      </c>
      <c r="F294" s="215"/>
      <c r="G294" s="249">
        <f>G299+G302</f>
        <v>411.9</v>
      </c>
      <c r="H294" s="249">
        <f>H299+H302</f>
        <v>200</v>
      </c>
      <c r="I294" s="155">
        <f>I299+I302</f>
        <v>200</v>
      </c>
    </row>
    <row r="295" spans="1:10" ht="111" customHeight="1">
      <c r="A295" s="120" t="s">
        <v>467</v>
      </c>
      <c r="B295" s="395" t="s">
        <v>56</v>
      </c>
      <c r="C295" s="118" t="s">
        <v>220</v>
      </c>
      <c r="D295" s="118" t="s">
        <v>60</v>
      </c>
      <c r="E295" s="176" t="s">
        <v>276</v>
      </c>
      <c r="F295" s="215"/>
      <c r="G295" s="231">
        <f>G298</f>
        <v>381.9</v>
      </c>
      <c r="H295" s="231">
        <f>H298</f>
        <v>165</v>
      </c>
      <c r="I295" s="105">
        <f>I298</f>
        <v>163</v>
      </c>
    </row>
    <row r="296" spans="1:10" ht="31.5" hidden="1">
      <c r="A296" s="120" t="s">
        <v>277</v>
      </c>
      <c r="B296" s="85" t="s">
        <v>56</v>
      </c>
      <c r="C296" s="118" t="s">
        <v>220</v>
      </c>
      <c r="D296" s="118" t="s">
        <v>60</v>
      </c>
      <c r="E296" s="176" t="s">
        <v>278</v>
      </c>
      <c r="F296" s="215"/>
      <c r="G296" s="231">
        <f>G297</f>
        <v>0</v>
      </c>
      <c r="H296" s="233"/>
      <c r="I296" s="102"/>
    </row>
    <row r="297" spans="1:10" ht="47.25" hidden="1">
      <c r="A297" s="91" t="s">
        <v>67</v>
      </c>
      <c r="B297" s="85" t="s">
        <v>56</v>
      </c>
      <c r="C297" s="118" t="s">
        <v>220</v>
      </c>
      <c r="D297" s="118" t="s">
        <v>60</v>
      </c>
      <c r="E297" s="176" t="s">
        <v>278</v>
      </c>
      <c r="F297" s="215">
        <v>240</v>
      </c>
      <c r="G297" s="231">
        <v>0</v>
      </c>
      <c r="H297" s="233"/>
      <c r="I297" s="102"/>
    </row>
    <row r="298" spans="1:10" ht="99.75" customHeight="1">
      <c r="A298" s="177" t="s">
        <v>492</v>
      </c>
      <c r="B298" s="88" t="s">
        <v>56</v>
      </c>
      <c r="C298" s="118" t="s">
        <v>220</v>
      </c>
      <c r="D298" s="118" t="s">
        <v>60</v>
      </c>
      <c r="E298" s="176" t="s">
        <v>279</v>
      </c>
      <c r="F298" s="215"/>
      <c r="G298" s="231">
        <f>G299</f>
        <v>381.9</v>
      </c>
      <c r="H298" s="231">
        <f>H299</f>
        <v>165</v>
      </c>
      <c r="I298" s="105">
        <f>I299</f>
        <v>163</v>
      </c>
    </row>
    <row r="299" spans="1:10" ht="47.25">
      <c r="A299" s="148" t="s">
        <v>67</v>
      </c>
      <c r="B299" s="137" t="s">
        <v>56</v>
      </c>
      <c r="C299" s="119" t="s">
        <v>220</v>
      </c>
      <c r="D299" s="119" t="s">
        <v>60</v>
      </c>
      <c r="E299" s="178" t="s">
        <v>279</v>
      </c>
      <c r="F299" s="215">
        <v>240</v>
      </c>
      <c r="G299" s="231">
        <v>381.9</v>
      </c>
      <c r="H299" s="231">
        <v>165</v>
      </c>
      <c r="I299" s="105">
        <v>163</v>
      </c>
      <c r="J299" s="78">
        <v>130</v>
      </c>
    </row>
    <row r="300" spans="1:10" ht="75" customHeight="1">
      <c r="A300" s="148" t="s">
        <v>468</v>
      </c>
      <c r="B300" s="88" t="s">
        <v>56</v>
      </c>
      <c r="C300" s="118" t="s">
        <v>220</v>
      </c>
      <c r="D300" s="118" t="s">
        <v>60</v>
      </c>
      <c r="E300" s="176" t="s">
        <v>501</v>
      </c>
      <c r="F300" s="159"/>
      <c r="G300" s="231">
        <f t="shared" ref="G300:I301" si="51">G301</f>
        <v>30</v>
      </c>
      <c r="H300" s="231">
        <f t="shared" si="51"/>
        <v>35</v>
      </c>
      <c r="I300" s="105">
        <f t="shared" si="51"/>
        <v>37</v>
      </c>
    </row>
    <row r="301" spans="1:10" ht="65.25" customHeight="1">
      <c r="A301" s="177" t="s">
        <v>493</v>
      </c>
      <c r="B301" s="137" t="s">
        <v>56</v>
      </c>
      <c r="C301" s="119" t="s">
        <v>220</v>
      </c>
      <c r="D301" s="119" t="s">
        <v>60</v>
      </c>
      <c r="E301" s="178" t="s">
        <v>469</v>
      </c>
      <c r="F301" s="159"/>
      <c r="G301" s="231">
        <f t="shared" si="51"/>
        <v>30</v>
      </c>
      <c r="H301" s="231">
        <f t="shared" si="51"/>
        <v>35</v>
      </c>
      <c r="I301" s="105">
        <f t="shared" si="51"/>
        <v>37</v>
      </c>
    </row>
    <row r="302" spans="1:10" ht="47.25">
      <c r="A302" s="148" t="s">
        <v>67</v>
      </c>
      <c r="B302" s="137" t="s">
        <v>56</v>
      </c>
      <c r="C302" s="119" t="s">
        <v>220</v>
      </c>
      <c r="D302" s="119" t="s">
        <v>60</v>
      </c>
      <c r="E302" s="178" t="s">
        <v>469</v>
      </c>
      <c r="F302" s="215">
        <v>240</v>
      </c>
      <c r="G302" s="231">
        <v>30</v>
      </c>
      <c r="H302" s="231">
        <v>35</v>
      </c>
      <c r="I302" s="105">
        <v>37</v>
      </c>
    </row>
    <row r="303" spans="1:10" ht="96.75" hidden="1" customHeight="1">
      <c r="A303" s="179" t="s">
        <v>198</v>
      </c>
      <c r="B303" s="85" t="s">
        <v>56</v>
      </c>
      <c r="C303" s="118" t="s">
        <v>220</v>
      </c>
      <c r="D303" s="118" t="s">
        <v>60</v>
      </c>
      <c r="E303" s="155" t="s">
        <v>199</v>
      </c>
      <c r="F303" s="156"/>
      <c r="G303" s="241">
        <f>G304</f>
        <v>0</v>
      </c>
      <c r="H303" s="233"/>
      <c r="I303" s="102"/>
    </row>
    <row r="304" spans="1:10" ht="94.5" hidden="1" customHeight="1">
      <c r="A304" s="180" t="s">
        <v>200</v>
      </c>
      <c r="B304" s="88" t="s">
        <v>56</v>
      </c>
      <c r="C304" s="118" t="s">
        <v>220</v>
      </c>
      <c r="D304" s="118" t="s">
        <v>60</v>
      </c>
      <c r="E304" s="155" t="s">
        <v>201</v>
      </c>
      <c r="F304" s="156"/>
      <c r="G304" s="241">
        <f>G305</f>
        <v>0</v>
      </c>
      <c r="H304" s="233"/>
      <c r="I304" s="102"/>
    </row>
    <row r="305" spans="1:9" ht="126" hidden="1">
      <c r="A305" s="148" t="s">
        <v>202</v>
      </c>
      <c r="B305" s="395" t="s">
        <v>56</v>
      </c>
      <c r="C305" s="119" t="s">
        <v>220</v>
      </c>
      <c r="D305" s="119" t="s">
        <v>60</v>
      </c>
      <c r="E305" s="105" t="s">
        <v>203</v>
      </c>
      <c r="F305" s="157"/>
      <c r="G305" s="231">
        <f>G306</f>
        <v>0</v>
      </c>
      <c r="H305" s="233"/>
      <c r="I305" s="102"/>
    </row>
    <row r="306" spans="1:9" ht="126" hidden="1">
      <c r="A306" s="148" t="s">
        <v>204</v>
      </c>
      <c r="B306" s="85" t="s">
        <v>56</v>
      </c>
      <c r="C306" s="118" t="s">
        <v>220</v>
      </c>
      <c r="D306" s="118" t="s">
        <v>60</v>
      </c>
      <c r="E306" s="105" t="s">
        <v>205</v>
      </c>
      <c r="F306" s="157"/>
      <c r="G306" s="231">
        <f>G307</f>
        <v>0</v>
      </c>
      <c r="H306" s="233"/>
      <c r="I306" s="102"/>
    </row>
    <row r="307" spans="1:9" ht="47.25" hidden="1">
      <c r="A307" s="181" t="s">
        <v>67</v>
      </c>
      <c r="B307" s="153" t="s">
        <v>56</v>
      </c>
      <c r="C307" s="119" t="s">
        <v>220</v>
      </c>
      <c r="D307" s="119" t="s">
        <v>60</v>
      </c>
      <c r="E307" s="158" t="s">
        <v>205</v>
      </c>
      <c r="F307" s="159">
        <v>240</v>
      </c>
      <c r="G307" s="242">
        <v>0</v>
      </c>
      <c r="H307" s="233"/>
      <c r="I307" s="102"/>
    </row>
    <row r="308" spans="1:9" ht="94.5">
      <c r="A308" s="110" t="s">
        <v>192</v>
      </c>
      <c r="B308" s="137" t="s">
        <v>56</v>
      </c>
      <c r="C308" s="119" t="s">
        <v>220</v>
      </c>
      <c r="D308" s="119" t="s">
        <v>60</v>
      </c>
      <c r="E308" s="151" t="s">
        <v>120</v>
      </c>
      <c r="F308" s="105"/>
      <c r="G308" s="105">
        <f>G309</f>
        <v>567.70000000000005</v>
      </c>
      <c r="H308" s="105">
        <f t="shared" ref="H308:I308" si="52">H309</f>
        <v>0</v>
      </c>
      <c r="I308" s="105">
        <f t="shared" si="52"/>
        <v>0</v>
      </c>
    </row>
    <row r="309" spans="1:9" ht="126">
      <c r="A309" s="111" t="s">
        <v>193</v>
      </c>
      <c r="B309" s="137" t="s">
        <v>56</v>
      </c>
      <c r="C309" s="119" t="s">
        <v>220</v>
      </c>
      <c r="D309" s="119" t="s">
        <v>60</v>
      </c>
      <c r="E309" s="151" t="s">
        <v>194</v>
      </c>
      <c r="F309" s="105"/>
      <c r="G309" s="105">
        <f>G310</f>
        <v>567.70000000000005</v>
      </c>
      <c r="H309" s="105">
        <f t="shared" ref="H309:I309" si="53">H310</f>
        <v>0</v>
      </c>
      <c r="I309" s="105">
        <f t="shared" si="53"/>
        <v>0</v>
      </c>
    </row>
    <row r="310" spans="1:9" ht="31.5">
      <c r="A310" s="120" t="s">
        <v>559</v>
      </c>
      <c r="B310" s="137" t="s">
        <v>56</v>
      </c>
      <c r="C310" s="119" t="s">
        <v>220</v>
      </c>
      <c r="D310" s="119" t="s">
        <v>60</v>
      </c>
      <c r="E310" s="119" t="s">
        <v>196</v>
      </c>
      <c r="F310" s="105"/>
      <c r="G310" s="105">
        <f>G311</f>
        <v>567.70000000000005</v>
      </c>
      <c r="H310" s="105">
        <f t="shared" ref="H310:I310" si="54">H311</f>
        <v>0</v>
      </c>
      <c r="I310" s="105">
        <f t="shared" si="54"/>
        <v>0</v>
      </c>
    </row>
    <row r="311" spans="1:9" ht="31.5">
      <c r="A311" s="120" t="s">
        <v>654</v>
      </c>
      <c r="B311" s="137" t="s">
        <v>56</v>
      </c>
      <c r="C311" s="119" t="s">
        <v>220</v>
      </c>
      <c r="D311" s="119" t="s">
        <v>60</v>
      </c>
      <c r="E311" s="119" t="s">
        <v>197</v>
      </c>
      <c r="F311" s="105"/>
      <c r="G311" s="105">
        <f>G312</f>
        <v>567.70000000000005</v>
      </c>
      <c r="H311" s="105">
        <f t="shared" ref="H311:I311" si="55">H312</f>
        <v>0</v>
      </c>
      <c r="I311" s="105">
        <f t="shared" si="55"/>
        <v>0</v>
      </c>
    </row>
    <row r="312" spans="1:9" ht="47.25">
      <c r="A312" s="147" t="s">
        <v>67</v>
      </c>
      <c r="B312" s="137" t="s">
        <v>56</v>
      </c>
      <c r="C312" s="119" t="s">
        <v>220</v>
      </c>
      <c r="D312" s="119" t="s">
        <v>60</v>
      </c>
      <c r="E312" s="118" t="s">
        <v>197</v>
      </c>
      <c r="F312" s="105">
        <v>240</v>
      </c>
      <c r="G312" s="105">
        <v>567.70000000000005</v>
      </c>
      <c r="H312" s="231">
        <v>0</v>
      </c>
      <c r="I312" s="105">
        <v>0</v>
      </c>
    </row>
    <row r="313" spans="1:9" ht="157.5">
      <c r="A313" s="182" t="s">
        <v>627</v>
      </c>
      <c r="B313" s="89" t="s">
        <v>56</v>
      </c>
      <c r="C313" s="118" t="s">
        <v>220</v>
      </c>
      <c r="D313" s="118" t="s">
        <v>60</v>
      </c>
      <c r="E313" s="155" t="s">
        <v>420</v>
      </c>
      <c r="F313" s="155"/>
      <c r="G313" s="236">
        <f>G314</f>
        <v>1128.4000000000001</v>
      </c>
      <c r="H313" s="236">
        <f>H314</f>
        <v>100</v>
      </c>
      <c r="I313" s="155">
        <f>I314</f>
        <v>150</v>
      </c>
    </row>
    <row r="314" spans="1:9" ht="141.75">
      <c r="A314" s="91" t="s">
        <v>470</v>
      </c>
      <c r="B314" s="396" t="s">
        <v>56</v>
      </c>
      <c r="C314" s="118" t="s">
        <v>220</v>
      </c>
      <c r="D314" s="118" t="s">
        <v>60</v>
      </c>
      <c r="E314" s="105" t="s">
        <v>421</v>
      </c>
      <c r="F314" s="105"/>
      <c r="G314" s="246">
        <f>G315+G318</f>
        <v>1128.4000000000001</v>
      </c>
      <c r="H314" s="246">
        <f>H315</f>
        <v>100</v>
      </c>
      <c r="I314" s="105">
        <f>I315</f>
        <v>150</v>
      </c>
    </row>
    <row r="315" spans="1:9" ht="126">
      <c r="A315" s="91" t="s">
        <v>613</v>
      </c>
      <c r="B315" s="89" t="s">
        <v>56</v>
      </c>
      <c r="C315" s="118" t="s">
        <v>220</v>
      </c>
      <c r="D315" s="118" t="s">
        <v>60</v>
      </c>
      <c r="E315" s="105" t="s">
        <v>423</v>
      </c>
      <c r="F315" s="105"/>
      <c r="G315" s="246">
        <f>G316</f>
        <v>1128.4000000000001</v>
      </c>
      <c r="H315" s="246">
        <f>H316</f>
        <v>100</v>
      </c>
      <c r="I315" s="105">
        <f>I316</f>
        <v>150</v>
      </c>
    </row>
    <row r="316" spans="1:9" ht="47.25">
      <c r="A316" s="91" t="s">
        <v>424</v>
      </c>
      <c r="B316" s="89" t="s">
        <v>56</v>
      </c>
      <c r="C316" s="118" t="s">
        <v>220</v>
      </c>
      <c r="D316" s="118" t="s">
        <v>60</v>
      </c>
      <c r="E316" s="105" t="s">
        <v>423</v>
      </c>
      <c r="F316" s="214">
        <v>240</v>
      </c>
      <c r="G316" s="246">
        <f>60+1068.4</f>
        <v>1128.4000000000001</v>
      </c>
      <c r="H316" s="246">
        <v>100</v>
      </c>
      <c r="I316" s="105">
        <v>150</v>
      </c>
    </row>
    <row r="317" spans="1:9" ht="157.5" hidden="1">
      <c r="A317" s="91" t="s">
        <v>422</v>
      </c>
      <c r="B317" s="89" t="s">
        <v>56</v>
      </c>
      <c r="C317" s="118" t="s">
        <v>220</v>
      </c>
      <c r="D317" s="118" t="s">
        <v>60</v>
      </c>
      <c r="E317" s="105" t="s">
        <v>423</v>
      </c>
      <c r="F317" s="214"/>
      <c r="G317" s="246">
        <f>G318</f>
        <v>0</v>
      </c>
      <c r="H317" s="233"/>
      <c r="I317" s="102"/>
    </row>
    <row r="318" spans="1:9" ht="47.25" hidden="1">
      <c r="A318" s="91" t="s">
        <v>425</v>
      </c>
      <c r="B318" s="89" t="s">
        <v>56</v>
      </c>
      <c r="C318" s="118" t="s">
        <v>220</v>
      </c>
      <c r="D318" s="118" t="s">
        <v>60</v>
      </c>
      <c r="E318" s="105" t="s">
        <v>423</v>
      </c>
      <c r="F318" s="214">
        <v>240</v>
      </c>
      <c r="G318" s="246">
        <v>0</v>
      </c>
      <c r="H318" s="233"/>
      <c r="I318" s="102"/>
    </row>
    <row r="319" spans="1:9" ht="24.75" customHeight="1">
      <c r="A319" s="183" t="s">
        <v>280</v>
      </c>
      <c r="B319" s="136" t="s">
        <v>56</v>
      </c>
      <c r="C319" s="174" t="s">
        <v>281</v>
      </c>
      <c r="D319" s="174" t="s">
        <v>59</v>
      </c>
      <c r="E319" s="184" t="s">
        <v>120</v>
      </c>
      <c r="F319" s="214"/>
      <c r="G319" s="155">
        <f>G323</f>
        <v>50</v>
      </c>
      <c r="H319" s="236">
        <f t="shared" ref="H319:I322" si="56">H320</f>
        <v>50</v>
      </c>
      <c r="I319" s="155">
        <f t="shared" si="56"/>
        <v>50</v>
      </c>
    </row>
    <row r="320" spans="1:9" ht="31.5">
      <c r="A320" s="185" t="s">
        <v>31</v>
      </c>
      <c r="B320" s="85" t="s">
        <v>56</v>
      </c>
      <c r="C320" s="125" t="s">
        <v>281</v>
      </c>
      <c r="D320" s="125" t="s">
        <v>281</v>
      </c>
      <c r="E320" s="127" t="s">
        <v>120</v>
      </c>
      <c r="F320" s="214"/>
      <c r="G320" s="105">
        <f>G321</f>
        <v>50</v>
      </c>
      <c r="H320" s="246">
        <f t="shared" si="56"/>
        <v>50</v>
      </c>
      <c r="I320" s="105">
        <f t="shared" si="56"/>
        <v>50</v>
      </c>
    </row>
    <row r="321" spans="1:14" ht="94.5">
      <c r="A321" s="126" t="s">
        <v>282</v>
      </c>
      <c r="B321" s="88" t="s">
        <v>56</v>
      </c>
      <c r="C321" s="118" t="s">
        <v>281</v>
      </c>
      <c r="D321" s="118" t="s">
        <v>281</v>
      </c>
      <c r="E321" s="127" t="s">
        <v>124</v>
      </c>
      <c r="F321" s="214"/>
      <c r="G321" s="105">
        <f>G322</f>
        <v>50</v>
      </c>
      <c r="H321" s="246">
        <f t="shared" si="56"/>
        <v>50</v>
      </c>
      <c r="I321" s="105">
        <f t="shared" si="56"/>
        <v>50</v>
      </c>
    </row>
    <row r="322" spans="1:14" ht="94.5">
      <c r="A322" s="126" t="s">
        <v>283</v>
      </c>
      <c r="B322" s="395" t="s">
        <v>56</v>
      </c>
      <c r="C322" s="118" t="s">
        <v>281</v>
      </c>
      <c r="D322" s="118" t="s">
        <v>281</v>
      </c>
      <c r="E322" s="127" t="s">
        <v>284</v>
      </c>
      <c r="F322" s="214"/>
      <c r="G322" s="105">
        <f>G323</f>
        <v>50</v>
      </c>
      <c r="H322" s="246">
        <f t="shared" si="56"/>
        <v>50</v>
      </c>
      <c r="I322" s="105">
        <f t="shared" si="56"/>
        <v>50</v>
      </c>
    </row>
    <row r="323" spans="1:14" ht="47.25">
      <c r="A323" s="91" t="s">
        <v>67</v>
      </c>
      <c r="B323" s="85" t="s">
        <v>56</v>
      </c>
      <c r="C323" s="118" t="s">
        <v>281</v>
      </c>
      <c r="D323" s="118" t="s">
        <v>281</v>
      </c>
      <c r="E323" s="127" t="s">
        <v>284</v>
      </c>
      <c r="F323" s="214">
        <v>610</v>
      </c>
      <c r="G323" s="105">
        <v>50</v>
      </c>
      <c r="H323" s="246">
        <v>50</v>
      </c>
      <c r="I323" s="105">
        <v>50</v>
      </c>
    </row>
    <row r="324" spans="1:14">
      <c r="A324" s="186" t="s">
        <v>285</v>
      </c>
      <c r="B324" s="85" t="s">
        <v>56</v>
      </c>
      <c r="C324" s="396" t="s">
        <v>286</v>
      </c>
      <c r="D324" s="396" t="s">
        <v>59</v>
      </c>
      <c r="E324" s="155"/>
      <c r="F324" s="214"/>
      <c r="G324" s="155">
        <f>G325</f>
        <v>5576.7</v>
      </c>
      <c r="H324" s="236">
        <f>H325</f>
        <v>4901</v>
      </c>
      <c r="I324" s="155">
        <f>I325</f>
        <v>5331.8</v>
      </c>
      <c r="K324" s="78">
        <v>5226.5</v>
      </c>
    </row>
    <row r="325" spans="1:14">
      <c r="A325" s="187" t="s">
        <v>34</v>
      </c>
      <c r="B325" s="153" t="s">
        <v>56</v>
      </c>
      <c r="C325" s="154" t="s">
        <v>286</v>
      </c>
      <c r="D325" s="144" t="s">
        <v>58</v>
      </c>
      <c r="E325" s="348"/>
      <c r="F325" s="265"/>
      <c r="G325" s="237">
        <f>G335+G339+G348+G330</f>
        <v>5576.7</v>
      </c>
      <c r="H325" s="237">
        <f t="shared" ref="H325:I325" si="57">H335+H339+H348+H330</f>
        <v>4901</v>
      </c>
      <c r="I325" s="105">
        <f t="shared" si="57"/>
        <v>5331.8</v>
      </c>
    </row>
    <row r="326" spans="1:14" ht="110.25">
      <c r="A326" s="110" t="s">
        <v>472</v>
      </c>
      <c r="B326" s="88" t="s">
        <v>56</v>
      </c>
      <c r="C326" s="118" t="s">
        <v>286</v>
      </c>
      <c r="D326" s="118" t="s">
        <v>58</v>
      </c>
      <c r="E326" s="105" t="s">
        <v>543</v>
      </c>
      <c r="F326" s="214"/>
      <c r="G326" s="246">
        <f t="shared" ref="G326:I329" si="58">G327</f>
        <v>400</v>
      </c>
      <c r="H326" s="246">
        <f t="shared" si="58"/>
        <v>610</v>
      </c>
      <c r="I326" s="105">
        <f t="shared" si="58"/>
        <v>900</v>
      </c>
    </row>
    <row r="327" spans="1:14" ht="52.5" customHeight="1">
      <c r="A327" s="110" t="s">
        <v>471</v>
      </c>
      <c r="B327" s="88" t="s">
        <v>56</v>
      </c>
      <c r="C327" s="118" t="s">
        <v>286</v>
      </c>
      <c r="D327" s="118" t="s">
        <v>58</v>
      </c>
      <c r="E327" s="105" t="s">
        <v>544</v>
      </c>
      <c r="F327" s="214"/>
      <c r="G327" s="246">
        <f t="shared" si="58"/>
        <v>400</v>
      </c>
      <c r="H327" s="246">
        <f t="shared" si="58"/>
        <v>610</v>
      </c>
      <c r="I327" s="105">
        <f t="shared" si="58"/>
        <v>900</v>
      </c>
    </row>
    <row r="328" spans="1:14" ht="90.75" customHeight="1">
      <c r="A328" s="218" t="s">
        <v>653</v>
      </c>
      <c r="B328" s="88" t="s">
        <v>56</v>
      </c>
      <c r="C328" s="118" t="s">
        <v>286</v>
      </c>
      <c r="D328" s="118" t="s">
        <v>58</v>
      </c>
      <c r="E328" s="105" t="s">
        <v>545</v>
      </c>
      <c r="F328" s="214"/>
      <c r="G328" s="246">
        <f t="shared" si="58"/>
        <v>400</v>
      </c>
      <c r="H328" s="246">
        <f t="shared" si="58"/>
        <v>610</v>
      </c>
      <c r="I328" s="105">
        <f t="shared" si="58"/>
        <v>900</v>
      </c>
    </row>
    <row r="329" spans="1:14" ht="76.5" customHeight="1">
      <c r="A329" s="218" t="s">
        <v>652</v>
      </c>
      <c r="B329" s="88" t="s">
        <v>56</v>
      </c>
      <c r="C329" s="118" t="s">
        <v>286</v>
      </c>
      <c r="D329" s="118" t="s">
        <v>58</v>
      </c>
      <c r="E329" s="105" t="s">
        <v>546</v>
      </c>
      <c r="F329" s="214"/>
      <c r="G329" s="246">
        <f t="shared" si="58"/>
        <v>400</v>
      </c>
      <c r="H329" s="246">
        <f t="shared" si="58"/>
        <v>610</v>
      </c>
      <c r="I329" s="105">
        <f t="shared" si="58"/>
        <v>900</v>
      </c>
    </row>
    <row r="330" spans="1:14">
      <c r="A330" s="91" t="s">
        <v>294</v>
      </c>
      <c r="B330" s="88" t="s">
        <v>56</v>
      </c>
      <c r="C330" s="118" t="s">
        <v>286</v>
      </c>
      <c r="D330" s="118" t="s">
        <v>58</v>
      </c>
      <c r="E330" s="105" t="s">
        <v>546</v>
      </c>
      <c r="F330" s="214">
        <v>610</v>
      </c>
      <c r="G330" s="246">
        <f>50+350</f>
        <v>400</v>
      </c>
      <c r="H330" s="246">
        <v>610</v>
      </c>
      <c r="I330" s="105">
        <v>900</v>
      </c>
    </row>
    <row r="331" spans="1:14" ht="47.25">
      <c r="A331" s="342" t="s">
        <v>287</v>
      </c>
      <c r="B331" s="161" t="s">
        <v>56</v>
      </c>
      <c r="C331" s="130" t="s">
        <v>286</v>
      </c>
      <c r="D331" s="124" t="s">
        <v>58</v>
      </c>
      <c r="E331" s="127" t="s">
        <v>288</v>
      </c>
      <c r="F331" s="263"/>
      <c r="G331" s="231">
        <f t="shared" ref="G331:I334" si="59">G332</f>
        <v>3400</v>
      </c>
      <c r="H331" s="231">
        <f t="shared" si="59"/>
        <v>3500</v>
      </c>
      <c r="I331" s="105">
        <f t="shared" si="59"/>
        <v>3607.8</v>
      </c>
    </row>
    <row r="332" spans="1:14" ht="47.25">
      <c r="A332" s="113" t="s">
        <v>289</v>
      </c>
      <c r="B332" s="85" t="s">
        <v>56</v>
      </c>
      <c r="C332" s="133" t="s">
        <v>286</v>
      </c>
      <c r="D332" s="97" t="s">
        <v>58</v>
      </c>
      <c r="E332" s="104" t="s">
        <v>290</v>
      </c>
      <c r="F332" s="214"/>
      <c r="G332" s="231">
        <f t="shared" si="59"/>
        <v>3400</v>
      </c>
      <c r="H332" s="231">
        <f t="shared" si="59"/>
        <v>3500</v>
      </c>
      <c r="I332" s="105">
        <f t="shared" si="59"/>
        <v>3607.8</v>
      </c>
    </row>
    <row r="333" spans="1:14" ht="47.25">
      <c r="A333" s="120" t="s">
        <v>456</v>
      </c>
      <c r="B333" s="85" t="s">
        <v>56</v>
      </c>
      <c r="C333" s="118" t="s">
        <v>286</v>
      </c>
      <c r="D333" s="133" t="s">
        <v>58</v>
      </c>
      <c r="E333" s="173" t="s">
        <v>291</v>
      </c>
      <c r="F333" s="214"/>
      <c r="G333" s="231">
        <f t="shared" si="59"/>
        <v>3400</v>
      </c>
      <c r="H333" s="231">
        <f t="shared" si="59"/>
        <v>3500</v>
      </c>
      <c r="I333" s="105">
        <f t="shared" si="59"/>
        <v>3607.8</v>
      </c>
    </row>
    <row r="334" spans="1:14" ht="47.25">
      <c r="A334" s="91" t="s">
        <v>292</v>
      </c>
      <c r="B334" s="88" t="s">
        <v>56</v>
      </c>
      <c r="C334" s="133" t="s">
        <v>286</v>
      </c>
      <c r="D334" s="97" t="s">
        <v>58</v>
      </c>
      <c r="E334" s="104" t="s">
        <v>293</v>
      </c>
      <c r="F334" s="214"/>
      <c r="G334" s="231">
        <f>G335</f>
        <v>3400</v>
      </c>
      <c r="H334" s="231">
        <f>H335</f>
        <v>3500</v>
      </c>
      <c r="I334" s="105">
        <f t="shared" si="59"/>
        <v>3607.8</v>
      </c>
    </row>
    <row r="335" spans="1:14">
      <c r="A335" s="91" t="s">
        <v>294</v>
      </c>
      <c r="B335" s="152" t="s">
        <v>56</v>
      </c>
      <c r="C335" s="119" t="s">
        <v>286</v>
      </c>
      <c r="D335" s="133" t="s">
        <v>58</v>
      </c>
      <c r="E335" s="173" t="s">
        <v>293</v>
      </c>
      <c r="F335" s="214">
        <v>610</v>
      </c>
      <c r="G335" s="242">
        <v>3400</v>
      </c>
      <c r="H335" s="242">
        <v>3500</v>
      </c>
      <c r="I335" s="105">
        <v>3607.8</v>
      </c>
      <c r="L335" s="160">
        <v>200</v>
      </c>
      <c r="M335" s="78">
        <v>200</v>
      </c>
      <c r="N335" s="160">
        <v>200</v>
      </c>
    </row>
    <row r="336" spans="1:14" ht="47.25">
      <c r="A336" s="188" t="s">
        <v>457</v>
      </c>
      <c r="B336" s="88" t="s">
        <v>56</v>
      </c>
      <c r="C336" s="133" t="s">
        <v>286</v>
      </c>
      <c r="D336" s="97" t="s">
        <v>58</v>
      </c>
      <c r="E336" s="105" t="s">
        <v>507</v>
      </c>
      <c r="F336" s="214"/>
      <c r="G336" s="246">
        <f>G339+G342</f>
        <v>1566.2</v>
      </c>
      <c r="H336" s="246">
        <f t="shared" ref="H336:I338" si="60">H337</f>
        <v>791</v>
      </c>
      <c r="I336" s="105">
        <f t="shared" si="60"/>
        <v>824</v>
      </c>
      <c r="L336" s="78">
        <v>105.3</v>
      </c>
      <c r="M336" s="78">
        <v>0</v>
      </c>
      <c r="N336" s="78">
        <v>0</v>
      </c>
    </row>
    <row r="337" spans="1:9" ht="94.5">
      <c r="A337" s="91" t="s">
        <v>442</v>
      </c>
      <c r="B337" s="88" t="s">
        <v>56</v>
      </c>
      <c r="C337" s="118" t="s">
        <v>286</v>
      </c>
      <c r="D337" s="118" t="s">
        <v>58</v>
      </c>
      <c r="E337" s="105" t="s">
        <v>461</v>
      </c>
      <c r="F337" s="214"/>
      <c r="G337" s="246">
        <f>G339</f>
        <v>1566.2</v>
      </c>
      <c r="H337" s="246">
        <f t="shared" si="60"/>
        <v>791</v>
      </c>
      <c r="I337" s="105">
        <f t="shared" si="60"/>
        <v>824</v>
      </c>
    </row>
    <row r="338" spans="1:9" ht="105" customHeight="1">
      <c r="A338" s="91" t="s">
        <v>459</v>
      </c>
      <c r="B338" s="88" t="s">
        <v>56</v>
      </c>
      <c r="C338" s="133" t="s">
        <v>286</v>
      </c>
      <c r="D338" s="97" t="s">
        <v>58</v>
      </c>
      <c r="E338" s="105" t="s">
        <v>458</v>
      </c>
      <c r="F338" s="214"/>
      <c r="G338" s="246">
        <f>G339</f>
        <v>1566.2</v>
      </c>
      <c r="H338" s="246">
        <f t="shared" si="60"/>
        <v>791</v>
      </c>
      <c r="I338" s="105">
        <f t="shared" si="60"/>
        <v>824</v>
      </c>
    </row>
    <row r="339" spans="1:9">
      <c r="A339" s="91" t="s">
        <v>294</v>
      </c>
      <c r="B339" s="395" t="s">
        <v>56</v>
      </c>
      <c r="C339" s="118" t="s">
        <v>286</v>
      </c>
      <c r="D339" s="118" t="s">
        <v>58</v>
      </c>
      <c r="E339" s="105" t="s">
        <v>458</v>
      </c>
      <c r="F339" s="214">
        <v>610</v>
      </c>
      <c r="G339" s="246">
        <f>760+23.1+783.1</f>
        <v>1566.2</v>
      </c>
      <c r="H339" s="246">
        <v>791</v>
      </c>
      <c r="I339" s="105">
        <v>824</v>
      </c>
    </row>
    <row r="340" spans="1:9" ht="94.5" hidden="1">
      <c r="A340" s="91" t="s">
        <v>441</v>
      </c>
      <c r="B340" s="88" t="s">
        <v>56</v>
      </c>
      <c r="C340" s="118" t="s">
        <v>286</v>
      </c>
      <c r="D340" s="118" t="s">
        <v>58</v>
      </c>
      <c r="E340" s="105" t="s">
        <v>461</v>
      </c>
      <c r="F340" s="214"/>
      <c r="G340" s="246">
        <f>G342</f>
        <v>0</v>
      </c>
      <c r="H340" s="233"/>
      <c r="I340" s="102"/>
    </row>
    <row r="341" spans="1:9" ht="94.5" hidden="1">
      <c r="A341" s="91" t="s">
        <v>460</v>
      </c>
      <c r="B341" s="88" t="s">
        <v>56</v>
      </c>
      <c r="C341" s="118" t="s">
        <v>286</v>
      </c>
      <c r="D341" s="118" t="s">
        <v>58</v>
      </c>
      <c r="E341" s="105" t="s">
        <v>458</v>
      </c>
      <c r="F341" s="214"/>
      <c r="G341" s="246">
        <f>G342</f>
        <v>0</v>
      </c>
      <c r="H341" s="233"/>
      <c r="I341" s="102"/>
    </row>
    <row r="342" spans="1:9" hidden="1">
      <c r="A342" s="91" t="s">
        <v>294</v>
      </c>
      <c r="B342" s="395" t="s">
        <v>56</v>
      </c>
      <c r="C342" s="118" t="s">
        <v>286</v>
      </c>
      <c r="D342" s="118" t="s">
        <v>58</v>
      </c>
      <c r="E342" s="105" t="s">
        <v>458</v>
      </c>
      <c r="F342" s="214">
        <v>610</v>
      </c>
      <c r="G342" s="246">
        <v>0</v>
      </c>
      <c r="H342" s="233"/>
      <c r="I342" s="102"/>
    </row>
    <row r="343" spans="1:9" ht="94.5" hidden="1">
      <c r="A343" s="120" t="s">
        <v>295</v>
      </c>
      <c r="B343" s="189" t="s">
        <v>56</v>
      </c>
      <c r="C343" s="118" t="s">
        <v>286</v>
      </c>
      <c r="D343" s="118" t="s">
        <v>58</v>
      </c>
      <c r="E343" s="105" t="s">
        <v>296</v>
      </c>
      <c r="F343" s="214"/>
      <c r="G343" s="246">
        <f>G344</f>
        <v>0</v>
      </c>
      <c r="H343" s="233"/>
      <c r="I343" s="102"/>
    </row>
    <row r="344" spans="1:9" hidden="1">
      <c r="A344" s="115" t="s">
        <v>294</v>
      </c>
      <c r="B344" s="190" t="s">
        <v>56</v>
      </c>
      <c r="C344" s="119" t="s">
        <v>286</v>
      </c>
      <c r="D344" s="119" t="s">
        <v>58</v>
      </c>
      <c r="E344" s="158" t="s">
        <v>296</v>
      </c>
      <c r="F344" s="214">
        <v>610</v>
      </c>
      <c r="G344" s="339">
        <v>0</v>
      </c>
      <c r="H344" s="233"/>
      <c r="I344" s="102"/>
    </row>
    <row r="345" spans="1:9" ht="63">
      <c r="A345" s="377" t="s">
        <v>644</v>
      </c>
      <c r="B345" s="88" t="s">
        <v>56</v>
      </c>
      <c r="C345" s="118" t="s">
        <v>286</v>
      </c>
      <c r="D345" s="118" t="s">
        <v>58</v>
      </c>
      <c r="E345" s="382" t="s">
        <v>647</v>
      </c>
      <c r="F345" s="214"/>
      <c r="G345" s="105">
        <f>G346</f>
        <v>210.5</v>
      </c>
      <c r="H345" s="105">
        <f t="shared" ref="H345:I345" si="61">H346</f>
        <v>0</v>
      </c>
      <c r="I345" s="105">
        <f t="shared" si="61"/>
        <v>0</v>
      </c>
    </row>
    <row r="346" spans="1:9" ht="63">
      <c r="A346" s="384" t="s">
        <v>643</v>
      </c>
      <c r="B346" s="88" t="s">
        <v>56</v>
      </c>
      <c r="C346" s="118" t="s">
        <v>286</v>
      </c>
      <c r="D346" s="118" t="s">
        <v>58</v>
      </c>
      <c r="E346" s="382" t="s">
        <v>648</v>
      </c>
      <c r="F346" s="214"/>
      <c r="G346" s="105">
        <f>G347</f>
        <v>210.5</v>
      </c>
      <c r="H346" s="105">
        <f t="shared" ref="H346:I346" si="62">H347</f>
        <v>0</v>
      </c>
      <c r="I346" s="105">
        <f t="shared" si="62"/>
        <v>0</v>
      </c>
    </row>
    <row r="347" spans="1:9" ht="47.25">
      <c r="A347" s="218" t="s">
        <v>645</v>
      </c>
      <c r="B347" s="88" t="s">
        <v>56</v>
      </c>
      <c r="C347" s="118" t="s">
        <v>286</v>
      </c>
      <c r="D347" s="118" t="s">
        <v>58</v>
      </c>
      <c r="E347" s="382" t="s">
        <v>646</v>
      </c>
      <c r="F347" s="214"/>
      <c r="G347" s="105">
        <f>G348</f>
        <v>210.5</v>
      </c>
      <c r="H347" s="105">
        <f t="shared" ref="H347:I347" si="63">H348</f>
        <v>0</v>
      </c>
      <c r="I347" s="105">
        <f t="shared" si="63"/>
        <v>0</v>
      </c>
    </row>
    <row r="348" spans="1:9">
      <c r="A348" s="91" t="s">
        <v>294</v>
      </c>
      <c r="B348" s="88" t="s">
        <v>56</v>
      </c>
      <c r="C348" s="118" t="s">
        <v>286</v>
      </c>
      <c r="D348" s="118" t="s">
        <v>58</v>
      </c>
      <c r="E348" s="382" t="s">
        <v>646</v>
      </c>
      <c r="F348" s="214" t="s">
        <v>628</v>
      </c>
      <c r="G348" s="105">
        <v>210.5</v>
      </c>
      <c r="H348" s="105">
        <v>0</v>
      </c>
      <c r="I348" s="105">
        <v>0</v>
      </c>
    </row>
    <row r="349" spans="1:9">
      <c r="A349" s="187" t="s">
        <v>297</v>
      </c>
      <c r="B349" s="136" t="s">
        <v>56</v>
      </c>
      <c r="C349" s="137" t="s">
        <v>158</v>
      </c>
      <c r="D349" s="161" t="s">
        <v>59</v>
      </c>
      <c r="E349" s="161"/>
      <c r="F349" s="263"/>
      <c r="G349" s="245">
        <f>G350+G362</f>
        <v>2475.5</v>
      </c>
      <c r="H349" s="245">
        <f>H350+H362</f>
        <v>2624.5</v>
      </c>
      <c r="I349" s="83">
        <f>I350+I362</f>
        <v>2727.5</v>
      </c>
    </row>
    <row r="350" spans="1:9" ht="63">
      <c r="A350" s="110" t="s">
        <v>298</v>
      </c>
      <c r="B350" s="85" t="s">
        <v>56</v>
      </c>
      <c r="C350" s="135" t="s">
        <v>158</v>
      </c>
      <c r="D350" s="395" t="s">
        <v>58</v>
      </c>
      <c r="E350" s="395" t="s">
        <v>299</v>
      </c>
      <c r="F350" s="214"/>
      <c r="G350" s="82">
        <f t="shared" ref="G350:I353" si="64">G351</f>
        <v>2475.5</v>
      </c>
      <c r="H350" s="82">
        <f t="shared" si="64"/>
        <v>2574.5</v>
      </c>
      <c r="I350" s="83">
        <f t="shared" si="64"/>
        <v>2677.5</v>
      </c>
    </row>
    <row r="351" spans="1:9" ht="63">
      <c r="A351" s="110" t="s">
        <v>300</v>
      </c>
      <c r="B351" s="88" t="s">
        <v>56</v>
      </c>
      <c r="C351" s="135" t="s">
        <v>158</v>
      </c>
      <c r="D351" s="395" t="s">
        <v>58</v>
      </c>
      <c r="E351" s="395" t="s">
        <v>301</v>
      </c>
      <c r="F351" s="214"/>
      <c r="G351" s="82">
        <f t="shared" si="64"/>
        <v>2475.5</v>
      </c>
      <c r="H351" s="82">
        <f t="shared" si="64"/>
        <v>2574.5</v>
      </c>
      <c r="I351" s="83">
        <f t="shared" si="64"/>
        <v>2677.5</v>
      </c>
    </row>
    <row r="352" spans="1:9" ht="63">
      <c r="A352" s="107" t="s">
        <v>302</v>
      </c>
      <c r="B352" s="395" t="s">
        <v>56</v>
      </c>
      <c r="C352" s="131" t="s">
        <v>158</v>
      </c>
      <c r="D352" s="95" t="s">
        <v>58</v>
      </c>
      <c r="E352" s="95" t="s">
        <v>303</v>
      </c>
      <c r="F352" s="214"/>
      <c r="G352" s="230">
        <f t="shared" si="64"/>
        <v>2475.5</v>
      </c>
      <c r="H352" s="230">
        <f t="shared" si="64"/>
        <v>2574.5</v>
      </c>
      <c r="I352" s="98">
        <f t="shared" si="64"/>
        <v>2677.5</v>
      </c>
    </row>
    <row r="353" spans="1:9" ht="47.25">
      <c r="A353" s="108" t="s">
        <v>304</v>
      </c>
      <c r="B353" s="85" t="s">
        <v>56</v>
      </c>
      <c r="C353" s="131" t="s">
        <v>158</v>
      </c>
      <c r="D353" s="95" t="s">
        <v>58</v>
      </c>
      <c r="E353" s="95" t="s">
        <v>305</v>
      </c>
      <c r="F353" s="214"/>
      <c r="G353" s="230">
        <f t="shared" si="64"/>
        <v>2475.5</v>
      </c>
      <c r="H353" s="230">
        <f t="shared" si="64"/>
        <v>2574.5</v>
      </c>
      <c r="I353" s="98">
        <f t="shared" si="64"/>
        <v>2677.5</v>
      </c>
    </row>
    <row r="354" spans="1:9" ht="47.25">
      <c r="A354" s="91" t="s">
        <v>306</v>
      </c>
      <c r="B354" s="85" t="s">
        <v>56</v>
      </c>
      <c r="C354" s="131" t="s">
        <v>158</v>
      </c>
      <c r="D354" s="95" t="s">
        <v>58</v>
      </c>
      <c r="E354" s="95" t="s">
        <v>305</v>
      </c>
      <c r="F354" s="214" t="s">
        <v>307</v>
      </c>
      <c r="G354" s="230">
        <v>2475.5</v>
      </c>
      <c r="H354" s="230">
        <v>2574.5</v>
      </c>
      <c r="I354" s="98">
        <v>2677.5</v>
      </c>
    </row>
    <row r="355" spans="1:9">
      <c r="A355" s="191" t="s">
        <v>38</v>
      </c>
      <c r="B355" s="88" t="s">
        <v>56</v>
      </c>
      <c r="C355" s="131" t="s">
        <v>158</v>
      </c>
      <c r="D355" s="95" t="s">
        <v>60</v>
      </c>
      <c r="E355" s="95"/>
      <c r="F355" s="214"/>
      <c r="G355" s="82">
        <f>G359</f>
        <v>0</v>
      </c>
      <c r="H355" s="82">
        <f>H359</f>
        <v>50</v>
      </c>
      <c r="I355" s="83">
        <f>I359</f>
        <v>50</v>
      </c>
    </row>
    <row r="356" spans="1:9" ht="47.25" hidden="1">
      <c r="A356" s="120" t="s">
        <v>308</v>
      </c>
      <c r="B356" s="395" t="s">
        <v>56</v>
      </c>
      <c r="C356" s="131" t="s">
        <v>158</v>
      </c>
      <c r="D356" s="95" t="s">
        <v>60</v>
      </c>
      <c r="E356" s="95" t="s">
        <v>309</v>
      </c>
      <c r="F356" s="214"/>
      <c r="G356" s="230">
        <f>G357</f>
        <v>0</v>
      </c>
      <c r="H356" s="233"/>
      <c r="I356" s="102"/>
    </row>
    <row r="357" spans="1:9" ht="94.5" hidden="1">
      <c r="A357" s="120" t="s">
        <v>310</v>
      </c>
      <c r="B357" s="85" t="s">
        <v>56</v>
      </c>
      <c r="C357" s="131" t="s">
        <v>158</v>
      </c>
      <c r="D357" s="95" t="s">
        <v>60</v>
      </c>
      <c r="E357" s="95" t="s">
        <v>311</v>
      </c>
      <c r="F357" s="214"/>
      <c r="G357" s="230">
        <f>G358</f>
        <v>0</v>
      </c>
      <c r="H357" s="233"/>
      <c r="I357" s="102"/>
    </row>
    <row r="358" spans="1:9" ht="47.25" hidden="1">
      <c r="A358" s="140" t="s">
        <v>306</v>
      </c>
      <c r="B358" s="85" t="s">
        <v>56</v>
      </c>
      <c r="C358" s="131" t="s">
        <v>158</v>
      </c>
      <c r="D358" s="95" t="s">
        <v>60</v>
      </c>
      <c r="E358" s="95" t="s">
        <v>311</v>
      </c>
      <c r="F358" s="214" t="s">
        <v>307</v>
      </c>
      <c r="G358" s="230">
        <v>0</v>
      </c>
      <c r="H358" s="233"/>
      <c r="I358" s="102"/>
    </row>
    <row r="359" spans="1:9" ht="94.5">
      <c r="A359" s="110" t="s">
        <v>312</v>
      </c>
      <c r="B359" s="89" t="s">
        <v>56</v>
      </c>
      <c r="C359" s="135" t="s">
        <v>158</v>
      </c>
      <c r="D359" s="395" t="s">
        <v>60</v>
      </c>
      <c r="E359" s="395" t="s">
        <v>313</v>
      </c>
      <c r="F359" s="214"/>
      <c r="G359" s="82">
        <f>G362</f>
        <v>0</v>
      </c>
      <c r="H359" s="82">
        <f>H362</f>
        <v>50</v>
      </c>
      <c r="I359" s="83">
        <f>I362</f>
        <v>50</v>
      </c>
    </row>
    <row r="360" spans="1:9" ht="31.5">
      <c r="A360" s="120" t="s">
        <v>473</v>
      </c>
      <c r="B360" s="395" t="s">
        <v>56</v>
      </c>
      <c r="C360" s="131" t="s">
        <v>158</v>
      </c>
      <c r="D360" s="95" t="s">
        <v>60</v>
      </c>
      <c r="E360" s="95" t="s">
        <v>539</v>
      </c>
      <c r="F360" s="214"/>
      <c r="G360" s="230">
        <f t="shared" ref="G360:I361" si="65">G361</f>
        <v>0</v>
      </c>
      <c r="H360" s="230">
        <f t="shared" si="65"/>
        <v>50</v>
      </c>
      <c r="I360" s="98">
        <f t="shared" si="65"/>
        <v>50</v>
      </c>
    </row>
    <row r="361" spans="1:9">
      <c r="A361" s="120" t="s">
        <v>474</v>
      </c>
      <c r="B361" s="395" t="s">
        <v>56</v>
      </c>
      <c r="C361" s="131" t="s">
        <v>158</v>
      </c>
      <c r="D361" s="95" t="s">
        <v>60</v>
      </c>
      <c r="E361" s="95" t="s">
        <v>597</v>
      </c>
      <c r="F361" s="214"/>
      <c r="G361" s="230">
        <f t="shared" si="65"/>
        <v>0</v>
      </c>
      <c r="H361" s="230">
        <f t="shared" si="65"/>
        <v>50</v>
      </c>
      <c r="I361" s="98">
        <f t="shared" si="65"/>
        <v>50</v>
      </c>
    </row>
    <row r="362" spans="1:9" ht="31.5">
      <c r="A362" s="120" t="s">
        <v>314</v>
      </c>
      <c r="B362" s="85" t="s">
        <v>56</v>
      </c>
      <c r="C362" s="131" t="s">
        <v>158</v>
      </c>
      <c r="D362" s="95" t="s">
        <v>60</v>
      </c>
      <c r="E362" s="95" t="s">
        <v>597</v>
      </c>
      <c r="F362" s="214" t="s">
        <v>307</v>
      </c>
      <c r="G362" s="230">
        <v>0</v>
      </c>
      <c r="H362" s="230">
        <v>50</v>
      </c>
      <c r="I362" s="98">
        <v>50</v>
      </c>
    </row>
    <row r="363" spans="1:9">
      <c r="A363" s="128" t="s">
        <v>315</v>
      </c>
      <c r="B363" s="85" t="s">
        <v>56</v>
      </c>
      <c r="C363" s="135" t="s">
        <v>92</v>
      </c>
      <c r="D363" s="395" t="s">
        <v>59</v>
      </c>
      <c r="E363" s="395"/>
      <c r="F363" s="214"/>
      <c r="G363" s="419">
        <f>G364</f>
        <v>1234</v>
      </c>
      <c r="H363" s="82">
        <f>H364</f>
        <v>697</v>
      </c>
      <c r="I363" s="83">
        <f>I364</f>
        <v>725</v>
      </c>
    </row>
    <row r="364" spans="1:9">
      <c r="A364" s="138" t="s">
        <v>316</v>
      </c>
      <c r="B364" s="88" t="s">
        <v>56</v>
      </c>
      <c r="C364" s="133" t="s">
        <v>92</v>
      </c>
      <c r="D364" s="95" t="s">
        <v>58</v>
      </c>
      <c r="E364" s="395"/>
      <c r="F364" s="214"/>
      <c r="G364" s="230">
        <f>G373+G369</f>
        <v>1234</v>
      </c>
      <c r="H364" s="230">
        <f t="shared" ref="H364:I364" si="66">H373+H369</f>
        <v>697</v>
      </c>
      <c r="I364" s="98">
        <f t="shared" si="66"/>
        <v>725</v>
      </c>
    </row>
    <row r="365" spans="1:9" ht="72" customHeight="1">
      <c r="A365" s="110" t="s">
        <v>287</v>
      </c>
      <c r="B365" s="395" t="s">
        <v>56</v>
      </c>
      <c r="C365" s="118" t="s">
        <v>92</v>
      </c>
      <c r="D365" s="131" t="s">
        <v>58</v>
      </c>
      <c r="E365" s="104" t="s">
        <v>288</v>
      </c>
      <c r="F365" s="214"/>
      <c r="G365" s="230">
        <f>G371</f>
        <v>563</v>
      </c>
      <c r="H365" s="228">
        <f>H370</f>
        <v>0</v>
      </c>
      <c r="I365" s="98">
        <f>I370</f>
        <v>0</v>
      </c>
    </row>
    <row r="366" spans="1:9" ht="45" customHeight="1">
      <c r="A366" s="113" t="s">
        <v>317</v>
      </c>
      <c r="B366" s="85" t="s">
        <v>56</v>
      </c>
      <c r="C366" s="118" t="s">
        <v>92</v>
      </c>
      <c r="D366" s="131" t="s">
        <v>58</v>
      </c>
      <c r="E366" s="104" t="s">
        <v>290</v>
      </c>
      <c r="F366" s="214"/>
      <c r="G366" s="231">
        <f t="shared" ref="G366:I368" si="67">G367</f>
        <v>671</v>
      </c>
      <c r="H366" s="231">
        <f t="shared" si="67"/>
        <v>697</v>
      </c>
      <c r="I366" s="105">
        <f t="shared" si="67"/>
        <v>725</v>
      </c>
    </row>
    <row r="367" spans="1:9" ht="45" customHeight="1">
      <c r="A367" s="120" t="s">
        <v>318</v>
      </c>
      <c r="B367" s="85" t="s">
        <v>56</v>
      </c>
      <c r="C367" s="118" t="s">
        <v>92</v>
      </c>
      <c r="D367" s="131" t="s">
        <v>58</v>
      </c>
      <c r="E367" s="173" t="s">
        <v>319</v>
      </c>
      <c r="F367" s="214"/>
      <c r="G367" s="231">
        <f t="shared" si="67"/>
        <v>671</v>
      </c>
      <c r="H367" s="231">
        <f t="shared" si="67"/>
        <v>697</v>
      </c>
      <c r="I367" s="105">
        <f t="shared" si="67"/>
        <v>725</v>
      </c>
    </row>
    <row r="368" spans="1:9" ht="45" customHeight="1">
      <c r="A368" s="91" t="s">
        <v>320</v>
      </c>
      <c r="B368" s="88" t="s">
        <v>56</v>
      </c>
      <c r="C368" s="118" t="s">
        <v>92</v>
      </c>
      <c r="D368" s="131" t="s">
        <v>58</v>
      </c>
      <c r="E368" s="104" t="s">
        <v>321</v>
      </c>
      <c r="F368" s="214"/>
      <c r="G368" s="231">
        <f t="shared" si="67"/>
        <v>671</v>
      </c>
      <c r="H368" s="231">
        <f t="shared" si="67"/>
        <v>697</v>
      </c>
      <c r="I368" s="105">
        <f t="shared" si="67"/>
        <v>725</v>
      </c>
    </row>
    <row r="369" spans="1:9" ht="45" customHeight="1">
      <c r="A369" s="193" t="s">
        <v>294</v>
      </c>
      <c r="B369" s="395" t="s">
        <v>56</v>
      </c>
      <c r="C369" s="118" t="s">
        <v>92</v>
      </c>
      <c r="D369" s="131" t="s">
        <v>58</v>
      </c>
      <c r="E369" s="173" t="s">
        <v>321</v>
      </c>
      <c r="F369" s="214">
        <v>610</v>
      </c>
      <c r="G369" s="242">
        <v>671</v>
      </c>
      <c r="H369" s="242">
        <v>697</v>
      </c>
      <c r="I369" s="105">
        <v>725</v>
      </c>
    </row>
    <row r="370" spans="1:9" ht="128.25" customHeight="1">
      <c r="A370" s="113" t="s">
        <v>426</v>
      </c>
      <c r="B370" s="395" t="s">
        <v>56</v>
      </c>
      <c r="C370" s="118" t="s">
        <v>92</v>
      </c>
      <c r="D370" s="131" t="s">
        <v>58</v>
      </c>
      <c r="E370" s="104" t="s">
        <v>466</v>
      </c>
      <c r="F370" s="214"/>
      <c r="G370" s="230">
        <f>G372</f>
        <v>563</v>
      </c>
      <c r="H370" s="228">
        <f t="shared" ref="H370:I372" si="68">H371</f>
        <v>0</v>
      </c>
      <c r="I370" s="98">
        <f t="shared" si="68"/>
        <v>0</v>
      </c>
    </row>
    <row r="371" spans="1:9" ht="86.25" customHeight="1">
      <c r="A371" s="192" t="s">
        <v>463</v>
      </c>
      <c r="B371" s="85" t="s">
        <v>56</v>
      </c>
      <c r="C371" s="118" t="s">
        <v>92</v>
      </c>
      <c r="D371" s="131" t="s">
        <v>58</v>
      </c>
      <c r="E371" s="104" t="s">
        <v>465</v>
      </c>
      <c r="F371" s="214"/>
      <c r="G371" s="230">
        <f>G372</f>
        <v>563</v>
      </c>
      <c r="H371" s="228">
        <f t="shared" si="68"/>
        <v>0</v>
      </c>
      <c r="I371" s="98">
        <f t="shared" si="68"/>
        <v>0</v>
      </c>
    </row>
    <row r="372" spans="1:9" ht="66.75" customHeight="1">
      <c r="A372" s="91" t="s">
        <v>462</v>
      </c>
      <c r="B372" s="85" t="s">
        <v>56</v>
      </c>
      <c r="C372" s="118" t="s">
        <v>92</v>
      </c>
      <c r="D372" s="131" t="s">
        <v>58</v>
      </c>
      <c r="E372" s="104" t="s">
        <v>464</v>
      </c>
      <c r="F372" s="214"/>
      <c r="G372" s="230">
        <f>G373</f>
        <v>563</v>
      </c>
      <c r="H372" s="228">
        <f t="shared" si="68"/>
        <v>0</v>
      </c>
      <c r="I372" s="98">
        <f t="shared" si="68"/>
        <v>0</v>
      </c>
    </row>
    <row r="373" spans="1:9" ht="58.5" customHeight="1">
      <c r="A373" s="91" t="s">
        <v>67</v>
      </c>
      <c r="B373" s="88" t="s">
        <v>56</v>
      </c>
      <c r="C373" s="118" t="s">
        <v>92</v>
      </c>
      <c r="D373" s="131" t="s">
        <v>58</v>
      </c>
      <c r="E373" s="104" t="s">
        <v>464</v>
      </c>
      <c r="F373" s="214" t="s">
        <v>80</v>
      </c>
      <c r="G373" s="230">
        <v>563</v>
      </c>
      <c r="H373" s="228">
        <v>0</v>
      </c>
      <c r="I373" s="98">
        <v>0</v>
      </c>
    </row>
    <row r="374" spans="1:9">
      <c r="A374" s="194" t="s">
        <v>322</v>
      </c>
      <c r="B374" s="195"/>
      <c r="C374" s="195"/>
      <c r="D374" s="129"/>
      <c r="E374" s="129"/>
      <c r="F374" s="214"/>
      <c r="G374" s="239">
        <f>G15</f>
        <v>34091.5</v>
      </c>
      <c r="H374" s="239">
        <f>H15</f>
        <v>24916.9</v>
      </c>
      <c r="I374" s="83">
        <f>I15</f>
        <v>24553.1</v>
      </c>
    </row>
    <row r="375" spans="1:9">
      <c r="A375" s="196" t="s">
        <v>504</v>
      </c>
      <c r="B375" s="105"/>
      <c r="C375" s="105"/>
      <c r="D375" s="105"/>
      <c r="E375" s="105"/>
      <c r="F375" s="214"/>
      <c r="G375" s="105">
        <v>0</v>
      </c>
      <c r="H375" s="242">
        <v>615.5</v>
      </c>
      <c r="I375" s="105">
        <v>1227.5</v>
      </c>
    </row>
    <row r="376" spans="1:9">
      <c r="A376" s="110" t="s">
        <v>503</v>
      </c>
      <c r="B376" s="105"/>
      <c r="C376" s="105"/>
      <c r="D376" s="105"/>
      <c r="E376" s="105"/>
      <c r="F376" s="105"/>
      <c r="G376" s="155">
        <f>G374</f>
        <v>34091.5</v>
      </c>
      <c r="H376" s="250">
        <f>H374+H375</f>
        <v>25532.400000000001</v>
      </c>
      <c r="I376" s="197">
        <f>I374+I375</f>
        <v>25780.6</v>
      </c>
    </row>
    <row r="378" spans="1:9">
      <c r="F378" s="78"/>
      <c r="G378" s="78"/>
    </row>
    <row r="381" spans="1:9">
      <c r="F381" s="78"/>
      <c r="G381" s="78"/>
    </row>
  </sheetData>
  <mergeCells count="18">
    <mergeCell ref="F12:F13"/>
    <mergeCell ref="E2:G2"/>
    <mergeCell ref="E6:G6"/>
    <mergeCell ref="F3:I3"/>
    <mergeCell ref="G12:I12"/>
    <mergeCell ref="A10:G10"/>
    <mergeCell ref="A12:A13"/>
    <mergeCell ref="B12:B13"/>
    <mergeCell ref="C12:C13"/>
    <mergeCell ref="D12:D13"/>
    <mergeCell ref="E12:E13"/>
    <mergeCell ref="E1:I1"/>
    <mergeCell ref="D4:I4"/>
    <mergeCell ref="E5:I5"/>
    <mergeCell ref="A8:I8"/>
    <mergeCell ref="A9:I9"/>
    <mergeCell ref="A7:I7"/>
    <mergeCell ref="H2:I2"/>
  </mergeCells>
  <pageMargins left="0.78740157480314965" right="0.39370078740157483" top="0.78740157480314965" bottom="0.78740157480314965" header="0.31496062992125984" footer="0.31496062992125984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75"/>
  <sheetViews>
    <sheetView workbookViewId="0">
      <selection activeCell="J8" sqref="J8"/>
    </sheetView>
  </sheetViews>
  <sheetFormatPr defaultColWidth="8.85546875" defaultRowHeight="15.75"/>
  <cols>
    <col min="1" max="1" width="46.140625" style="75" customWidth="1"/>
    <col min="2" max="2" width="7.5703125" style="78" customWidth="1"/>
    <col min="3" max="3" width="9.28515625" style="78" customWidth="1"/>
    <col min="4" max="4" width="16.140625" style="78" customWidth="1"/>
    <col min="5" max="5" width="14.140625" style="78" customWidth="1"/>
    <col min="6" max="6" width="11.28515625" style="78" customWidth="1"/>
    <col min="7" max="7" width="12.85546875" style="78" customWidth="1"/>
    <col min="8" max="250" width="8.85546875" style="78"/>
    <col min="251" max="251" width="62.140625" style="78" customWidth="1"/>
    <col min="252" max="253" width="8.85546875" style="78" customWidth="1"/>
    <col min="254" max="254" width="8.28515625" style="78" customWidth="1"/>
    <col min="255" max="255" width="15.28515625" style="78" customWidth="1"/>
    <col min="256" max="256" width="9.85546875" style="78" customWidth="1"/>
    <col min="257" max="257" width="16.85546875" style="78" bestFit="1" customWidth="1"/>
    <col min="258" max="506" width="8.85546875" style="78"/>
    <col min="507" max="507" width="62.140625" style="78" customWidth="1"/>
    <col min="508" max="509" width="8.85546875" style="78" customWidth="1"/>
    <col min="510" max="510" width="8.28515625" style="78" customWidth="1"/>
    <col min="511" max="511" width="15.28515625" style="78" customWidth="1"/>
    <col min="512" max="512" width="9.85546875" style="78" customWidth="1"/>
    <col min="513" max="513" width="16.85546875" style="78" bestFit="1" customWidth="1"/>
    <col min="514" max="762" width="8.85546875" style="78"/>
    <col min="763" max="763" width="62.140625" style="78" customWidth="1"/>
    <col min="764" max="765" width="8.85546875" style="78" customWidth="1"/>
    <col min="766" max="766" width="8.28515625" style="78" customWidth="1"/>
    <col min="767" max="767" width="15.28515625" style="78" customWidth="1"/>
    <col min="768" max="768" width="9.85546875" style="78" customWidth="1"/>
    <col min="769" max="769" width="16.85546875" style="78" bestFit="1" customWidth="1"/>
    <col min="770" max="1018" width="8.85546875" style="78"/>
    <col min="1019" max="1019" width="62.140625" style="78" customWidth="1"/>
    <col min="1020" max="1021" width="8.85546875" style="78" customWidth="1"/>
    <col min="1022" max="1022" width="8.28515625" style="78" customWidth="1"/>
    <col min="1023" max="1023" width="15.28515625" style="78" customWidth="1"/>
    <col min="1024" max="1024" width="9.85546875" style="78" customWidth="1"/>
    <col min="1025" max="1025" width="16.85546875" style="78" bestFit="1" customWidth="1"/>
    <col min="1026" max="1274" width="8.85546875" style="78"/>
    <col min="1275" max="1275" width="62.140625" style="78" customWidth="1"/>
    <col min="1276" max="1277" width="8.85546875" style="78" customWidth="1"/>
    <col min="1278" max="1278" width="8.28515625" style="78" customWidth="1"/>
    <col min="1279" max="1279" width="15.28515625" style="78" customWidth="1"/>
    <col min="1280" max="1280" width="9.85546875" style="78" customWidth="1"/>
    <col min="1281" max="1281" width="16.85546875" style="78" bestFit="1" customWidth="1"/>
    <col min="1282" max="1530" width="8.85546875" style="78"/>
    <col min="1531" max="1531" width="62.140625" style="78" customWidth="1"/>
    <col min="1532" max="1533" width="8.85546875" style="78" customWidth="1"/>
    <col min="1534" max="1534" width="8.28515625" style="78" customWidth="1"/>
    <col min="1535" max="1535" width="15.28515625" style="78" customWidth="1"/>
    <col min="1536" max="1536" width="9.85546875" style="78" customWidth="1"/>
    <col min="1537" max="1537" width="16.85546875" style="78" bestFit="1" customWidth="1"/>
    <col min="1538" max="1786" width="8.85546875" style="78"/>
    <col min="1787" max="1787" width="62.140625" style="78" customWidth="1"/>
    <col min="1788" max="1789" width="8.85546875" style="78" customWidth="1"/>
    <col min="1790" max="1790" width="8.28515625" style="78" customWidth="1"/>
    <col min="1791" max="1791" width="15.28515625" style="78" customWidth="1"/>
    <col min="1792" max="1792" width="9.85546875" style="78" customWidth="1"/>
    <col min="1793" max="1793" width="16.85546875" style="78" bestFit="1" customWidth="1"/>
    <col min="1794" max="2042" width="8.85546875" style="78"/>
    <col min="2043" max="2043" width="62.140625" style="78" customWidth="1"/>
    <col min="2044" max="2045" width="8.85546875" style="78" customWidth="1"/>
    <col min="2046" max="2046" width="8.28515625" style="78" customWidth="1"/>
    <col min="2047" max="2047" width="15.28515625" style="78" customWidth="1"/>
    <col min="2048" max="2048" width="9.85546875" style="78" customWidth="1"/>
    <col min="2049" max="2049" width="16.85546875" style="78" bestFit="1" customWidth="1"/>
    <col min="2050" max="2298" width="8.85546875" style="78"/>
    <col min="2299" max="2299" width="62.140625" style="78" customWidth="1"/>
    <col min="2300" max="2301" width="8.85546875" style="78" customWidth="1"/>
    <col min="2302" max="2302" width="8.28515625" style="78" customWidth="1"/>
    <col min="2303" max="2303" width="15.28515625" style="78" customWidth="1"/>
    <col min="2304" max="2304" width="9.85546875" style="78" customWidth="1"/>
    <col min="2305" max="2305" width="16.85546875" style="78" bestFit="1" customWidth="1"/>
    <col min="2306" max="2554" width="8.85546875" style="78"/>
    <col min="2555" max="2555" width="62.140625" style="78" customWidth="1"/>
    <col min="2556" max="2557" width="8.85546875" style="78" customWidth="1"/>
    <col min="2558" max="2558" width="8.28515625" style="78" customWidth="1"/>
    <col min="2559" max="2559" width="15.28515625" style="78" customWidth="1"/>
    <col min="2560" max="2560" width="9.85546875" style="78" customWidth="1"/>
    <col min="2561" max="2561" width="16.85546875" style="78" bestFit="1" customWidth="1"/>
    <col min="2562" max="2810" width="8.85546875" style="78"/>
    <col min="2811" max="2811" width="62.140625" style="78" customWidth="1"/>
    <col min="2812" max="2813" width="8.85546875" style="78" customWidth="1"/>
    <col min="2814" max="2814" width="8.28515625" style="78" customWidth="1"/>
    <col min="2815" max="2815" width="15.28515625" style="78" customWidth="1"/>
    <col min="2816" max="2816" width="9.85546875" style="78" customWidth="1"/>
    <col min="2817" max="2817" width="16.85546875" style="78" bestFit="1" customWidth="1"/>
    <col min="2818" max="3066" width="8.85546875" style="78"/>
    <col min="3067" max="3067" width="62.140625" style="78" customWidth="1"/>
    <col min="3068" max="3069" width="8.85546875" style="78" customWidth="1"/>
    <col min="3070" max="3070" width="8.28515625" style="78" customWidth="1"/>
    <col min="3071" max="3071" width="15.28515625" style="78" customWidth="1"/>
    <col min="3072" max="3072" width="9.85546875" style="78" customWidth="1"/>
    <col min="3073" max="3073" width="16.85546875" style="78" bestFit="1" customWidth="1"/>
    <col min="3074" max="3322" width="8.85546875" style="78"/>
    <col min="3323" max="3323" width="62.140625" style="78" customWidth="1"/>
    <col min="3324" max="3325" width="8.85546875" style="78" customWidth="1"/>
    <col min="3326" max="3326" width="8.28515625" style="78" customWidth="1"/>
    <col min="3327" max="3327" width="15.28515625" style="78" customWidth="1"/>
    <col min="3328" max="3328" width="9.85546875" style="78" customWidth="1"/>
    <col min="3329" max="3329" width="16.85546875" style="78" bestFit="1" customWidth="1"/>
    <col min="3330" max="3578" width="8.85546875" style="78"/>
    <col min="3579" max="3579" width="62.140625" style="78" customWidth="1"/>
    <col min="3580" max="3581" width="8.85546875" style="78" customWidth="1"/>
    <col min="3582" max="3582" width="8.28515625" style="78" customWidth="1"/>
    <col min="3583" max="3583" width="15.28515625" style="78" customWidth="1"/>
    <col min="3584" max="3584" width="9.85546875" style="78" customWidth="1"/>
    <col min="3585" max="3585" width="16.85546875" style="78" bestFit="1" customWidth="1"/>
    <col min="3586" max="3834" width="8.85546875" style="78"/>
    <col min="3835" max="3835" width="62.140625" style="78" customWidth="1"/>
    <col min="3836" max="3837" width="8.85546875" style="78" customWidth="1"/>
    <col min="3838" max="3838" width="8.28515625" style="78" customWidth="1"/>
    <col min="3839" max="3839" width="15.28515625" style="78" customWidth="1"/>
    <col min="3840" max="3840" width="9.85546875" style="78" customWidth="1"/>
    <col min="3841" max="3841" width="16.85546875" style="78" bestFit="1" customWidth="1"/>
    <col min="3842" max="4090" width="8.85546875" style="78"/>
    <col min="4091" max="4091" width="62.140625" style="78" customWidth="1"/>
    <col min="4092" max="4093" width="8.85546875" style="78" customWidth="1"/>
    <col min="4094" max="4094" width="8.28515625" style="78" customWidth="1"/>
    <col min="4095" max="4095" width="15.28515625" style="78" customWidth="1"/>
    <col min="4096" max="4096" width="9.85546875" style="78" customWidth="1"/>
    <col min="4097" max="4097" width="16.85546875" style="78" bestFit="1" customWidth="1"/>
    <col min="4098" max="4346" width="8.85546875" style="78"/>
    <col min="4347" max="4347" width="62.140625" style="78" customWidth="1"/>
    <col min="4348" max="4349" width="8.85546875" style="78" customWidth="1"/>
    <col min="4350" max="4350" width="8.28515625" style="78" customWidth="1"/>
    <col min="4351" max="4351" width="15.28515625" style="78" customWidth="1"/>
    <col min="4352" max="4352" width="9.85546875" style="78" customWidth="1"/>
    <col min="4353" max="4353" width="16.85546875" style="78" bestFit="1" customWidth="1"/>
    <col min="4354" max="4602" width="8.85546875" style="78"/>
    <col min="4603" max="4603" width="62.140625" style="78" customWidth="1"/>
    <col min="4604" max="4605" width="8.85546875" style="78" customWidth="1"/>
    <col min="4606" max="4606" width="8.28515625" style="78" customWidth="1"/>
    <col min="4607" max="4607" width="15.28515625" style="78" customWidth="1"/>
    <col min="4608" max="4608" width="9.85546875" style="78" customWidth="1"/>
    <col min="4609" max="4609" width="16.85546875" style="78" bestFit="1" customWidth="1"/>
    <col min="4610" max="4858" width="8.85546875" style="78"/>
    <col min="4859" max="4859" width="62.140625" style="78" customWidth="1"/>
    <col min="4860" max="4861" width="8.85546875" style="78" customWidth="1"/>
    <col min="4862" max="4862" width="8.28515625" style="78" customWidth="1"/>
    <col min="4863" max="4863" width="15.28515625" style="78" customWidth="1"/>
    <col min="4864" max="4864" width="9.85546875" style="78" customWidth="1"/>
    <col min="4865" max="4865" width="16.85546875" style="78" bestFit="1" customWidth="1"/>
    <col min="4866" max="5114" width="8.85546875" style="78"/>
    <col min="5115" max="5115" width="62.140625" style="78" customWidth="1"/>
    <col min="5116" max="5117" width="8.85546875" style="78" customWidth="1"/>
    <col min="5118" max="5118" width="8.28515625" style="78" customWidth="1"/>
    <col min="5119" max="5119" width="15.28515625" style="78" customWidth="1"/>
    <col min="5120" max="5120" width="9.85546875" style="78" customWidth="1"/>
    <col min="5121" max="5121" width="16.85546875" style="78" bestFit="1" customWidth="1"/>
    <col min="5122" max="5370" width="8.85546875" style="78"/>
    <col min="5371" max="5371" width="62.140625" style="78" customWidth="1"/>
    <col min="5372" max="5373" width="8.85546875" style="78" customWidth="1"/>
    <col min="5374" max="5374" width="8.28515625" style="78" customWidth="1"/>
    <col min="5375" max="5375" width="15.28515625" style="78" customWidth="1"/>
    <col min="5376" max="5376" width="9.85546875" style="78" customWidth="1"/>
    <col min="5377" max="5377" width="16.85546875" style="78" bestFit="1" customWidth="1"/>
    <col min="5378" max="5626" width="8.85546875" style="78"/>
    <col min="5627" max="5627" width="62.140625" style="78" customWidth="1"/>
    <col min="5628" max="5629" width="8.85546875" style="78" customWidth="1"/>
    <col min="5630" max="5630" width="8.28515625" style="78" customWidth="1"/>
    <col min="5631" max="5631" width="15.28515625" style="78" customWidth="1"/>
    <col min="5632" max="5632" width="9.85546875" style="78" customWidth="1"/>
    <col min="5633" max="5633" width="16.85546875" style="78" bestFit="1" customWidth="1"/>
    <col min="5634" max="5882" width="8.85546875" style="78"/>
    <col min="5883" max="5883" width="62.140625" style="78" customWidth="1"/>
    <col min="5884" max="5885" width="8.85546875" style="78" customWidth="1"/>
    <col min="5886" max="5886" width="8.28515625" style="78" customWidth="1"/>
    <col min="5887" max="5887" width="15.28515625" style="78" customWidth="1"/>
    <col min="5888" max="5888" width="9.85546875" style="78" customWidth="1"/>
    <col min="5889" max="5889" width="16.85546875" style="78" bestFit="1" customWidth="1"/>
    <col min="5890" max="6138" width="8.85546875" style="78"/>
    <col min="6139" max="6139" width="62.140625" style="78" customWidth="1"/>
    <col min="6140" max="6141" width="8.85546875" style="78" customWidth="1"/>
    <col min="6142" max="6142" width="8.28515625" style="78" customWidth="1"/>
    <col min="6143" max="6143" width="15.28515625" style="78" customWidth="1"/>
    <col min="6144" max="6144" width="9.85546875" style="78" customWidth="1"/>
    <col min="6145" max="6145" width="16.85546875" style="78" bestFit="1" customWidth="1"/>
    <col min="6146" max="6394" width="8.85546875" style="78"/>
    <col min="6395" max="6395" width="62.140625" style="78" customWidth="1"/>
    <col min="6396" max="6397" width="8.85546875" style="78" customWidth="1"/>
    <col min="6398" max="6398" width="8.28515625" style="78" customWidth="1"/>
    <col min="6399" max="6399" width="15.28515625" style="78" customWidth="1"/>
    <col min="6400" max="6400" width="9.85546875" style="78" customWidth="1"/>
    <col min="6401" max="6401" width="16.85546875" style="78" bestFit="1" customWidth="1"/>
    <col min="6402" max="6650" width="8.85546875" style="78"/>
    <col min="6651" max="6651" width="62.140625" style="78" customWidth="1"/>
    <col min="6652" max="6653" width="8.85546875" style="78" customWidth="1"/>
    <col min="6654" max="6654" width="8.28515625" style="78" customWidth="1"/>
    <col min="6655" max="6655" width="15.28515625" style="78" customWidth="1"/>
    <col min="6656" max="6656" width="9.85546875" style="78" customWidth="1"/>
    <col min="6657" max="6657" width="16.85546875" style="78" bestFit="1" customWidth="1"/>
    <col min="6658" max="6906" width="8.85546875" style="78"/>
    <col min="6907" max="6907" width="62.140625" style="78" customWidth="1"/>
    <col min="6908" max="6909" width="8.85546875" style="78" customWidth="1"/>
    <col min="6910" max="6910" width="8.28515625" style="78" customWidth="1"/>
    <col min="6911" max="6911" width="15.28515625" style="78" customWidth="1"/>
    <col min="6912" max="6912" width="9.85546875" style="78" customWidth="1"/>
    <col min="6913" max="6913" width="16.85546875" style="78" bestFit="1" customWidth="1"/>
    <col min="6914" max="7162" width="8.85546875" style="78"/>
    <col min="7163" max="7163" width="62.140625" style="78" customWidth="1"/>
    <col min="7164" max="7165" width="8.85546875" style="78" customWidth="1"/>
    <col min="7166" max="7166" width="8.28515625" style="78" customWidth="1"/>
    <col min="7167" max="7167" width="15.28515625" style="78" customWidth="1"/>
    <col min="7168" max="7168" width="9.85546875" style="78" customWidth="1"/>
    <col min="7169" max="7169" width="16.85546875" style="78" bestFit="1" customWidth="1"/>
    <col min="7170" max="7418" width="8.85546875" style="78"/>
    <col min="7419" max="7419" width="62.140625" style="78" customWidth="1"/>
    <col min="7420" max="7421" width="8.85546875" style="78" customWidth="1"/>
    <col min="7422" max="7422" width="8.28515625" style="78" customWidth="1"/>
    <col min="7423" max="7423" width="15.28515625" style="78" customWidth="1"/>
    <col min="7424" max="7424" width="9.85546875" style="78" customWidth="1"/>
    <col min="7425" max="7425" width="16.85546875" style="78" bestFit="1" customWidth="1"/>
    <col min="7426" max="7674" width="8.85546875" style="78"/>
    <col min="7675" max="7675" width="62.140625" style="78" customWidth="1"/>
    <col min="7676" max="7677" width="8.85546875" style="78" customWidth="1"/>
    <col min="7678" max="7678" width="8.28515625" style="78" customWidth="1"/>
    <col min="7679" max="7679" width="15.28515625" style="78" customWidth="1"/>
    <col min="7680" max="7680" width="9.85546875" style="78" customWidth="1"/>
    <col min="7681" max="7681" width="16.85546875" style="78" bestFit="1" customWidth="1"/>
    <col min="7682" max="7930" width="8.85546875" style="78"/>
    <col min="7931" max="7931" width="62.140625" style="78" customWidth="1"/>
    <col min="7932" max="7933" width="8.85546875" style="78" customWidth="1"/>
    <col min="7934" max="7934" width="8.28515625" style="78" customWidth="1"/>
    <col min="7935" max="7935" width="15.28515625" style="78" customWidth="1"/>
    <col min="7936" max="7936" width="9.85546875" style="78" customWidth="1"/>
    <col min="7937" max="7937" width="16.85546875" style="78" bestFit="1" customWidth="1"/>
    <col min="7938" max="8186" width="8.85546875" style="78"/>
    <col min="8187" max="8187" width="62.140625" style="78" customWidth="1"/>
    <col min="8188" max="8189" width="8.85546875" style="78" customWidth="1"/>
    <col min="8190" max="8190" width="8.28515625" style="78" customWidth="1"/>
    <col min="8191" max="8191" width="15.28515625" style="78" customWidth="1"/>
    <col min="8192" max="8192" width="9.85546875" style="78" customWidth="1"/>
    <col min="8193" max="8193" width="16.85546875" style="78" bestFit="1" customWidth="1"/>
    <col min="8194" max="8442" width="8.85546875" style="78"/>
    <col min="8443" max="8443" width="62.140625" style="78" customWidth="1"/>
    <col min="8444" max="8445" width="8.85546875" style="78" customWidth="1"/>
    <col min="8446" max="8446" width="8.28515625" style="78" customWidth="1"/>
    <col min="8447" max="8447" width="15.28515625" style="78" customWidth="1"/>
    <col min="8448" max="8448" width="9.85546875" style="78" customWidth="1"/>
    <col min="8449" max="8449" width="16.85546875" style="78" bestFit="1" customWidth="1"/>
    <col min="8450" max="8698" width="8.85546875" style="78"/>
    <col min="8699" max="8699" width="62.140625" style="78" customWidth="1"/>
    <col min="8700" max="8701" width="8.85546875" style="78" customWidth="1"/>
    <col min="8702" max="8702" width="8.28515625" style="78" customWidth="1"/>
    <col min="8703" max="8703" width="15.28515625" style="78" customWidth="1"/>
    <col min="8704" max="8704" width="9.85546875" style="78" customWidth="1"/>
    <col min="8705" max="8705" width="16.85546875" style="78" bestFit="1" customWidth="1"/>
    <col min="8706" max="8954" width="8.85546875" style="78"/>
    <col min="8955" max="8955" width="62.140625" style="78" customWidth="1"/>
    <col min="8956" max="8957" width="8.85546875" style="78" customWidth="1"/>
    <col min="8958" max="8958" width="8.28515625" style="78" customWidth="1"/>
    <col min="8959" max="8959" width="15.28515625" style="78" customWidth="1"/>
    <col min="8960" max="8960" width="9.85546875" style="78" customWidth="1"/>
    <col min="8961" max="8961" width="16.85546875" style="78" bestFit="1" customWidth="1"/>
    <col min="8962" max="9210" width="8.85546875" style="78"/>
    <col min="9211" max="9211" width="62.140625" style="78" customWidth="1"/>
    <col min="9212" max="9213" width="8.85546875" style="78" customWidth="1"/>
    <col min="9214" max="9214" width="8.28515625" style="78" customWidth="1"/>
    <col min="9215" max="9215" width="15.28515625" style="78" customWidth="1"/>
    <col min="9216" max="9216" width="9.85546875" style="78" customWidth="1"/>
    <col min="9217" max="9217" width="16.85546875" style="78" bestFit="1" customWidth="1"/>
    <col min="9218" max="9466" width="8.85546875" style="78"/>
    <col min="9467" max="9467" width="62.140625" style="78" customWidth="1"/>
    <col min="9468" max="9469" width="8.85546875" style="78" customWidth="1"/>
    <col min="9470" max="9470" width="8.28515625" style="78" customWidth="1"/>
    <col min="9471" max="9471" width="15.28515625" style="78" customWidth="1"/>
    <col min="9472" max="9472" width="9.85546875" style="78" customWidth="1"/>
    <col min="9473" max="9473" width="16.85546875" style="78" bestFit="1" customWidth="1"/>
    <col min="9474" max="9722" width="8.85546875" style="78"/>
    <col min="9723" max="9723" width="62.140625" style="78" customWidth="1"/>
    <col min="9724" max="9725" width="8.85546875" style="78" customWidth="1"/>
    <col min="9726" max="9726" width="8.28515625" style="78" customWidth="1"/>
    <col min="9727" max="9727" width="15.28515625" style="78" customWidth="1"/>
    <col min="9728" max="9728" width="9.85546875" style="78" customWidth="1"/>
    <col min="9729" max="9729" width="16.85546875" style="78" bestFit="1" customWidth="1"/>
    <col min="9730" max="9978" width="8.85546875" style="78"/>
    <col min="9979" max="9979" width="62.140625" style="78" customWidth="1"/>
    <col min="9980" max="9981" width="8.85546875" style="78" customWidth="1"/>
    <col min="9982" max="9982" width="8.28515625" style="78" customWidth="1"/>
    <col min="9983" max="9983" width="15.28515625" style="78" customWidth="1"/>
    <col min="9984" max="9984" width="9.85546875" style="78" customWidth="1"/>
    <col min="9985" max="9985" width="16.85546875" style="78" bestFit="1" customWidth="1"/>
    <col min="9986" max="10234" width="8.85546875" style="78"/>
    <col min="10235" max="10235" width="62.140625" style="78" customWidth="1"/>
    <col min="10236" max="10237" width="8.85546875" style="78" customWidth="1"/>
    <col min="10238" max="10238" width="8.28515625" style="78" customWidth="1"/>
    <col min="10239" max="10239" width="15.28515625" style="78" customWidth="1"/>
    <col min="10240" max="10240" width="9.85546875" style="78" customWidth="1"/>
    <col min="10241" max="10241" width="16.85546875" style="78" bestFit="1" customWidth="1"/>
    <col min="10242" max="10490" width="8.85546875" style="78"/>
    <col min="10491" max="10491" width="62.140625" style="78" customWidth="1"/>
    <col min="10492" max="10493" width="8.85546875" style="78" customWidth="1"/>
    <col min="10494" max="10494" width="8.28515625" style="78" customWidth="1"/>
    <col min="10495" max="10495" width="15.28515625" style="78" customWidth="1"/>
    <col min="10496" max="10496" width="9.85546875" style="78" customWidth="1"/>
    <col min="10497" max="10497" width="16.85546875" style="78" bestFit="1" customWidth="1"/>
    <col min="10498" max="10746" width="8.85546875" style="78"/>
    <col min="10747" max="10747" width="62.140625" style="78" customWidth="1"/>
    <col min="10748" max="10749" width="8.85546875" style="78" customWidth="1"/>
    <col min="10750" max="10750" width="8.28515625" style="78" customWidth="1"/>
    <col min="10751" max="10751" width="15.28515625" style="78" customWidth="1"/>
    <col min="10752" max="10752" width="9.85546875" style="78" customWidth="1"/>
    <col min="10753" max="10753" width="16.85546875" style="78" bestFit="1" customWidth="1"/>
    <col min="10754" max="11002" width="8.85546875" style="78"/>
    <col min="11003" max="11003" width="62.140625" style="78" customWidth="1"/>
    <col min="11004" max="11005" width="8.85546875" style="78" customWidth="1"/>
    <col min="11006" max="11006" width="8.28515625" style="78" customWidth="1"/>
    <col min="11007" max="11007" width="15.28515625" style="78" customWidth="1"/>
    <col min="11008" max="11008" width="9.85546875" style="78" customWidth="1"/>
    <col min="11009" max="11009" width="16.85546875" style="78" bestFit="1" customWidth="1"/>
    <col min="11010" max="11258" width="8.85546875" style="78"/>
    <col min="11259" max="11259" width="62.140625" style="78" customWidth="1"/>
    <col min="11260" max="11261" width="8.85546875" style="78" customWidth="1"/>
    <col min="11262" max="11262" width="8.28515625" style="78" customWidth="1"/>
    <col min="11263" max="11263" width="15.28515625" style="78" customWidth="1"/>
    <col min="11264" max="11264" width="9.85546875" style="78" customWidth="1"/>
    <col min="11265" max="11265" width="16.85546875" style="78" bestFit="1" customWidth="1"/>
    <col min="11266" max="11514" width="8.85546875" style="78"/>
    <col min="11515" max="11515" width="62.140625" style="78" customWidth="1"/>
    <col min="11516" max="11517" width="8.85546875" style="78" customWidth="1"/>
    <col min="11518" max="11518" width="8.28515625" style="78" customWidth="1"/>
    <col min="11519" max="11519" width="15.28515625" style="78" customWidth="1"/>
    <col min="11520" max="11520" width="9.85546875" style="78" customWidth="1"/>
    <col min="11521" max="11521" width="16.85546875" style="78" bestFit="1" customWidth="1"/>
    <col min="11522" max="11770" width="8.85546875" style="78"/>
    <col min="11771" max="11771" width="62.140625" style="78" customWidth="1"/>
    <col min="11772" max="11773" width="8.85546875" style="78" customWidth="1"/>
    <col min="11774" max="11774" width="8.28515625" style="78" customWidth="1"/>
    <col min="11775" max="11775" width="15.28515625" style="78" customWidth="1"/>
    <col min="11776" max="11776" width="9.85546875" style="78" customWidth="1"/>
    <col min="11777" max="11777" width="16.85546875" style="78" bestFit="1" customWidth="1"/>
    <col min="11778" max="12026" width="8.85546875" style="78"/>
    <col min="12027" max="12027" width="62.140625" style="78" customWidth="1"/>
    <col min="12028" max="12029" width="8.85546875" style="78" customWidth="1"/>
    <col min="12030" max="12030" width="8.28515625" style="78" customWidth="1"/>
    <col min="12031" max="12031" width="15.28515625" style="78" customWidth="1"/>
    <col min="12032" max="12032" width="9.85546875" style="78" customWidth="1"/>
    <col min="12033" max="12033" width="16.85546875" style="78" bestFit="1" customWidth="1"/>
    <col min="12034" max="12282" width="8.85546875" style="78"/>
    <col min="12283" max="12283" width="62.140625" style="78" customWidth="1"/>
    <col min="12284" max="12285" width="8.85546875" style="78" customWidth="1"/>
    <col min="12286" max="12286" width="8.28515625" style="78" customWidth="1"/>
    <col min="12287" max="12287" width="15.28515625" style="78" customWidth="1"/>
    <col min="12288" max="12288" width="9.85546875" style="78" customWidth="1"/>
    <col min="12289" max="12289" width="16.85546875" style="78" bestFit="1" customWidth="1"/>
    <col min="12290" max="12538" width="8.85546875" style="78"/>
    <col min="12539" max="12539" width="62.140625" style="78" customWidth="1"/>
    <col min="12540" max="12541" width="8.85546875" style="78" customWidth="1"/>
    <col min="12542" max="12542" width="8.28515625" style="78" customWidth="1"/>
    <col min="12543" max="12543" width="15.28515625" style="78" customWidth="1"/>
    <col min="12544" max="12544" width="9.85546875" style="78" customWidth="1"/>
    <col min="12545" max="12545" width="16.85546875" style="78" bestFit="1" customWidth="1"/>
    <col min="12546" max="12794" width="8.85546875" style="78"/>
    <col min="12795" max="12795" width="62.140625" style="78" customWidth="1"/>
    <col min="12796" max="12797" width="8.85546875" style="78" customWidth="1"/>
    <col min="12798" max="12798" width="8.28515625" style="78" customWidth="1"/>
    <col min="12799" max="12799" width="15.28515625" style="78" customWidth="1"/>
    <col min="12800" max="12800" width="9.85546875" style="78" customWidth="1"/>
    <col min="12801" max="12801" width="16.85546875" style="78" bestFit="1" customWidth="1"/>
    <col min="12802" max="13050" width="8.85546875" style="78"/>
    <col min="13051" max="13051" width="62.140625" style="78" customWidth="1"/>
    <col min="13052" max="13053" width="8.85546875" style="78" customWidth="1"/>
    <col min="13054" max="13054" width="8.28515625" style="78" customWidth="1"/>
    <col min="13055" max="13055" width="15.28515625" style="78" customWidth="1"/>
    <col min="13056" max="13056" width="9.85546875" style="78" customWidth="1"/>
    <col min="13057" max="13057" width="16.85546875" style="78" bestFit="1" customWidth="1"/>
    <col min="13058" max="13306" width="8.85546875" style="78"/>
    <col min="13307" max="13307" width="62.140625" style="78" customWidth="1"/>
    <col min="13308" max="13309" width="8.85546875" style="78" customWidth="1"/>
    <col min="13310" max="13310" width="8.28515625" style="78" customWidth="1"/>
    <col min="13311" max="13311" width="15.28515625" style="78" customWidth="1"/>
    <col min="13312" max="13312" width="9.85546875" style="78" customWidth="1"/>
    <col min="13313" max="13313" width="16.85546875" style="78" bestFit="1" customWidth="1"/>
    <col min="13314" max="13562" width="8.85546875" style="78"/>
    <col min="13563" max="13563" width="62.140625" style="78" customWidth="1"/>
    <col min="13564" max="13565" width="8.85546875" style="78" customWidth="1"/>
    <col min="13566" max="13566" width="8.28515625" style="78" customWidth="1"/>
    <col min="13567" max="13567" width="15.28515625" style="78" customWidth="1"/>
    <col min="13568" max="13568" width="9.85546875" style="78" customWidth="1"/>
    <col min="13569" max="13569" width="16.85546875" style="78" bestFit="1" customWidth="1"/>
    <col min="13570" max="13818" width="8.85546875" style="78"/>
    <col min="13819" max="13819" width="62.140625" style="78" customWidth="1"/>
    <col min="13820" max="13821" width="8.85546875" style="78" customWidth="1"/>
    <col min="13822" max="13822" width="8.28515625" style="78" customWidth="1"/>
    <col min="13823" max="13823" width="15.28515625" style="78" customWidth="1"/>
    <col min="13824" max="13824" width="9.85546875" style="78" customWidth="1"/>
    <col min="13825" max="13825" width="16.85546875" style="78" bestFit="1" customWidth="1"/>
    <col min="13826" max="14074" width="8.85546875" style="78"/>
    <col min="14075" max="14075" width="62.140625" style="78" customWidth="1"/>
    <col min="14076" max="14077" width="8.85546875" style="78" customWidth="1"/>
    <col min="14078" max="14078" width="8.28515625" style="78" customWidth="1"/>
    <col min="14079" max="14079" width="15.28515625" style="78" customWidth="1"/>
    <col min="14080" max="14080" width="9.85546875" style="78" customWidth="1"/>
    <col min="14081" max="14081" width="16.85546875" style="78" bestFit="1" customWidth="1"/>
    <col min="14082" max="14330" width="8.85546875" style="78"/>
    <col min="14331" max="14331" width="62.140625" style="78" customWidth="1"/>
    <col min="14332" max="14333" width="8.85546875" style="78" customWidth="1"/>
    <col min="14334" max="14334" width="8.28515625" style="78" customWidth="1"/>
    <col min="14335" max="14335" width="15.28515625" style="78" customWidth="1"/>
    <col min="14336" max="14336" width="9.85546875" style="78" customWidth="1"/>
    <col min="14337" max="14337" width="16.85546875" style="78" bestFit="1" customWidth="1"/>
    <col min="14338" max="14586" width="8.85546875" style="78"/>
    <col min="14587" max="14587" width="62.140625" style="78" customWidth="1"/>
    <col min="14588" max="14589" width="8.85546875" style="78" customWidth="1"/>
    <col min="14590" max="14590" width="8.28515625" style="78" customWidth="1"/>
    <col min="14591" max="14591" width="15.28515625" style="78" customWidth="1"/>
    <col min="14592" max="14592" width="9.85546875" style="78" customWidth="1"/>
    <col min="14593" max="14593" width="16.85546875" style="78" bestFit="1" customWidth="1"/>
    <col min="14594" max="14842" width="8.85546875" style="78"/>
    <col min="14843" max="14843" width="62.140625" style="78" customWidth="1"/>
    <col min="14844" max="14845" width="8.85546875" style="78" customWidth="1"/>
    <col min="14846" max="14846" width="8.28515625" style="78" customWidth="1"/>
    <col min="14847" max="14847" width="15.28515625" style="78" customWidth="1"/>
    <col min="14848" max="14848" width="9.85546875" style="78" customWidth="1"/>
    <col min="14849" max="14849" width="16.85546875" style="78" bestFit="1" customWidth="1"/>
    <col min="14850" max="15098" width="8.85546875" style="78"/>
    <col min="15099" max="15099" width="62.140625" style="78" customWidth="1"/>
    <col min="15100" max="15101" width="8.85546875" style="78" customWidth="1"/>
    <col min="15102" max="15102" width="8.28515625" style="78" customWidth="1"/>
    <col min="15103" max="15103" width="15.28515625" style="78" customWidth="1"/>
    <col min="15104" max="15104" width="9.85546875" style="78" customWidth="1"/>
    <col min="15105" max="15105" width="16.85546875" style="78" bestFit="1" customWidth="1"/>
    <col min="15106" max="15354" width="8.85546875" style="78"/>
    <col min="15355" max="15355" width="62.140625" style="78" customWidth="1"/>
    <col min="15356" max="15357" width="8.85546875" style="78" customWidth="1"/>
    <col min="15358" max="15358" width="8.28515625" style="78" customWidth="1"/>
    <col min="15359" max="15359" width="15.28515625" style="78" customWidth="1"/>
    <col min="15360" max="15360" width="9.85546875" style="78" customWidth="1"/>
    <col min="15361" max="15361" width="16.85546875" style="78" bestFit="1" customWidth="1"/>
    <col min="15362" max="15610" width="8.85546875" style="78"/>
    <col min="15611" max="15611" width="62.140625" style="78" customWidth="1"/>
    <col min="15612" max="15613" width="8.85546875" style="78" customWidth="1"/>
    <col min="15614" max="15614" width="8.28515625" style="78" customWidth="1"/>
    <col min="15615" max="15615" width="15.28515625" style="78" customWidth="1"/>
    <col min="15616" max="15616" width="9.85546875" style="78" customWidth="1"/>
    <col min="15617" max="15617" width="16.85546875" style="78" bestFit="1" customWidth="1"/>
    <col min="15618" max="15866" width="8.85546875" style="78"/>
    <col min="15867" max="15867" width="62.140625" style="78" customWidth="1"/>
    <col min="15868" max="15869" width="8.85546875" style="78" customWidth="1"/>
    <col min="15870" max="15870" width="8.28515625" style="78" customWidth="1"/>
    <col min="15871" max="15871" width="15.28515625" style="78" customWidth="1"/>
    <col min="15872" max="15872" width="9.85546875" style="78" customWidth="1"/>
    <col min="15873" max="15873" width="16.85546875" style="78" bestFit="1" customWidth="1"/>
    <col min="15874" max="16122" width="8.85546875" style="78"/>
    <col min="16123" max="16123" width="62.140625" style="78" customWidth="1"/>
    <col min="16124" max="16125" width="8.85546875" style="78" customWidth="1"/>
    <col min="16126" max="16126" width="8.28515625" style="78" customWidth="1"/>
    <col min="16127" max="16127" width="15.28515625" style="78" customWidth="1"/>
    <col min="16128" max="16128" width="9.85546875" style="78" customWidth="1"/>
    <col min="16129" max="16129" width="16.85546875" style="78" bestFit="1" customWidth="1"/>
    <col min="16130" max="16384" width="8.85546875" style="78"/>
  </cols>
  <sheetData>
    <row r="1" spans="1:8">
      <c r="B1" s="458" t="s">
        <v>516</v>
      </c>
      <c r="C1" s="458"/>
      <c r="D1" s="458"/>
      <c r="E1" s="458"/>
      <c r="F1" s="458"/>
      <c r="G1" s="458"/>
      <c r="H1" s="458"/>
    </row>
    <row r="2" spans="1:8">
      <c r="B2" s="458"/>
      <c r="C2" s="458"/>
      <c r="D2" s="460" t="s">
        <v>662</v>
      </c>
      <c r="E2" s="460"/>
      <c r="F2" s="460"/>
      <c r="G2" s="460"/>
      <c r="H2" s="460"/>
    </row>
    <row r="3" spans="1:8">
      <c r="B3" s="458" t="s">
        <v>1</v>
      </c>
      <c r="C3" s="458"/>
      <c r="D3" s="458"/>
      <c r="E3" s="458"/>
      <c r="F3" s="458"/>
      <c r="G3" s="458"/>
      <c r="H3" s="458"/>
    </row>
    <row r="4" spans="1:8">
      <c r="B4" s="361"/>
      <c r="C4" s="361"/>
      <c r="D4" s="458" t="s">
        <v>43</v>
      </c>
      <c r="E4" s="458"/>
      <c r="F4" s="458"/>
      <c r="G4" s="458"/>
      <c r="H4" s="458"/>
    </row>
    <row r="5" spans="1:8">
      <c r="B5" s="458"/>
      <c r="C5" s="458"/>
      <c r="D5" s="458"/>
      <c r="E5" s="458"/>
      <c r="F5" s="458"/>
      <c r="G5" s="458"/>
    </row>
    <row r="7" spans="1:8" ht="16.5" customHeight="1">
      <c r="A7" s="466" t="s">
        <v>515</v>
      </c>
      <c r="B7" s="466"/>
      <c r="C7" s="466"/>
      <c r="D7" s="466"/>
      <c r="E7" s="466"/>
      <c r="F7" s="466"/>
    </row>
    <row r="8" spans="1:8" ht="16.5" customHeight="1">
      <c r="A8" s="466"/>
      <c r="B8" s="466"/>
      <c r="C8" s="466"/>
      <c r="D8" s="466"/>
      <c r="E8" s="466"/>
      <c r="F8" s="466"/>
    </row>
    <row r="9" spans="1:8" ht="45.75" customHeight="1">
      <c r="A9" s="466"/>
      <c r="B9" s="466"/>
      <c r="C9" s="466"/>
      <c r="D9" s="466"/>
      <c r="E9" s="466"/>
      <c r="F9" s="466"/>
    </row>
    <row r="11" spans="1:8" ht="38.25" customHeight="1">
      <c r="A11" s="462" t="s">
        <v>47</v>
      </c>
      <c r="B11" s="462" t="s">
        <v>49</v>
      </c>
      <c r="C11" s="462" t="s">
        <v>50</v>
      </c>
      <c r="D11" s="462" t="s">
        <v>51</v>
      </c>
      <c r="E11" s="461" t="s">
        <v>52</v>
      </c>
      <c r="F11" s="464" t="s">
        <v>53</v>
      </c>
      <c r="G11" s="464"/>
      <c r="H11" s="464"/>
    </row>
    <row r="12" spans="1:8" ht="25.5" customHeight="1">
      <c r="A12" s="462"/>
      <c r="B12" s="462"/>
      <c r="C12" s="462"/>
      <c r="D12" s="462"/>
      <c r="E12" s="462"/>
      <c r="F12" s="79" t="s">
        <v>477</v>
      </c>
      <c r="G12" s="79" t="s">
        <v>478</v>
      </c>
      <c r="H12" s="79" t="s">
        <v>479</v>
      </c>
    </row>
    <row r="13" spans="1:8">
      <c r="A13" s="3">
        <v>1</v>
      </c>
      <c r="B13" s="3">
        <v>3</v>
      </c>
      <c r="C13" s="3">
        <v>4</v>
      </c>
      <c r="D13" s="3">
        <v>5</v>
      </c>
      <c r="E13" s="3">
        <v>6</v>
      </c>
      <c r="F13" s="336">
        <v>7</v>
      </c>
      <c r="G13" s="211">
        <v>8</v>
      </c>
      <c r="H13" s="211">
        <v>9</v>
      </c>
    </row>
    <row r="14" spans="1:8">
      <c r="A14" s="81" t="s">
        <v>54</v>
      </c>
      <c r="B14" s="395"/>
      <c r="C14" s="395"/>
      <c r="D14" s="395"/>
      <c r="E14" s="395"/>
      <c r="F14" s="82">
        <f>F16+F111+F118+F138+F200+F318+F323+F348+F362</f>
        <v>34091.5</v>
      </c>
      <c r="G14" s="82">
        <f>G16+G111+G118+G138+G200+G318+G323+G348+G362</f>
        <v>24916.9</v>
      </c>
      <c r="H14" s="83">
        <f>H16+H111+H118+H138+H200+H318+H323+H348+H362</f>
        <v>24553.1</v>
      </c>
    </row>
    <row r="15" spans="1:8" ht="63">
      <c r="A15" s="81" t="s">
        <v>55</v>
      </c>
      <c r="B15" s="395"/>
      <c r="C15" s="395"/>
      <c r="D15" s="395"/>
      <c r="E15" s="215"/>
      <c r="F15" s="82">
        <f>F16+F111+F118+F138+F200+F318+F323+F348+F362</f>
        <v>34091.5</v>
      </c>
      <c r="G15" s="82">
        <f>G16+G111+G118+G138+G200+G318+G323+G348+G362</f>
        <v>24916.9</v>
      </c>
      <c r="H15" s="83">
        <f>H16+H111+H118+H138+H200+H318+H323+H348+H362</f>
        <v>24553.1</v>
      </c>
    </row>
    <row r="16" spans="1:8" ht="31.5">
      <c r="A16" s="84" t="s">
        <v>57</v>
      </c>
      <c r="B16" s="85" t="s">
        <v>58</v>
      </c>
      <c r="C16" s="85" t="s">
        <v>59</v>
      </c>
      <c r="D16" s="85"/>
      <c r="E16" s="215"/>
      <c r="F16" s="222">
        <f>F17+F22+F36+F49+F55+F44</f>
        <v>8492.3000000000011</v>
      </c>
      <c r="G16" s="222">
        <f>G17+G22+G36+G49+G55+G44</f>
        <v>8288.5</v>
      </c>
      <c r="H16" s="86">
        <f>H17+H22+H36+H49+H55+H44</f>
        <v>8502.7999999999993</v>
      </c>
    </row>
    <row r="17" spans="1:8" ht="78.75">
      <c r="A17" s="223" t="s">
        <v>7</v>
      </c>
      <c r="B17" s="85" t="s">
        <v>58</v>
      </c>
      <c r="C17" s="85" t="s">
        <v>60</v>
      </c>
      <c r="D17" s="85"/>
      <c r="E17" s="215"/>
      <c r="F17" s="222">
        <f>F21</f>
        <v>5.6</v>
      </c>
      <c r="G17" s="224">
        <f t="shared" ref="G17:H20" si="0">G18</f>
        <v>6</v>
      </c>
      <c r="H17" s="90">
        <f t="shared" si="0"/>
        <v>6.3</v>
      </c>
    </row>
    <row r="18" spans="1:8" ht="31.5">
      <c r="A18" s="87" t="s">
        <v>61</v>
      </c>
      <c r="B18" s="88" t="s">
        <v>58</v>
      </c>
      <c r="C18" s="88" t="s">
        <v>60</v>
      </c>
      <c r="D18" s="88" t="s">
        <v>62</v>
      </c>
      <c r="E18" s="215"/>
      <c r="F18" s="224">
        <f>F19</f>
        <v>5.6</v>
      </c>
      <c r="G18" s="224">
        <f t="shared" si="0"/>
        <v>6</v>
      </c>
      <c r="H18" s="90">
        <f t="shared" si="0"/>
        <v>6.3</v>
      </c>
    </row>
    <row r="19" spans="1:8" ht="31.5">
      <c r="A19" s="87" t="s">
        <v>63</v>
      </c>
      <c r="B19" s="88" t="s">
        <v>58</v>
      </c>
      <c r="C19" s="88" t="s">
        <v>60</v>
      </c>
      <c r="D19" s="88" t="s">
        <v>64</v>
      </c>
      <c r="E19" s="215"/>
      <c r="F19" s="224">
        <f>F20</f>
        <v>5.6</v>
      </c>
      <c r="G19" s="224">
        <f t="shared" si="0"/>
        <v>6</v>
      </c>
      <c r="H19" s="90">
        <f t="shared" si="0"/>
        <v>6.3</v>
      </c>
    </row>
    <row r="20" spans="1:8">
      <c r="A20" s="87" t="s">
        <v>65</v>
      </c>
      <c r="B20" s="88" t="s">
        <v>58</v>
      </c>
      <c r="C20" s="88" t="s">
        <v>60</v>
      </c>
      <c r="D20" s="88" t="s">
        <v>66</v>
      </c>
      <c r="E20" s="215"/>
      <c r="F20" s="224">
        <f>F21</f>
        <v>5.6</v>
      </c>
      <c r="G20" s="224">
        <f t="shared" si="0"/>
        <v>6</v>
      </c>
      <c r="H20" s="90">
        <f t="shared" si="0"/>
        <v>6.3</v>
      </c>
    </row>
    <row r="21" spans="1:8" ht="47.25">
      <c r="A21" s="91" t="s">
        <v>67</v>
      </c>
      <c r="B21" s="88" t="s">
        <v>58</v>
      </c>
      <c r="C21" s="88" t="s">
        <v>60</v>
      </c>
      <c r="D21" s="88" t="s">
        <v>68</v>
      </c>
      <c r="E21" s="215" t="s">
        <v>82</v>
      </c>
      <c r="F21" s="224">
        <v>5.6</v>
      </c>
      <c r="G21" s="224">
        <v>6</v>
      </c>
      <c r="H21" s="90">
        <v>6.3</v>
      </c>
    </row>
    <row r="22" spans="1:8" ht="94.5">
      <c r="A22" s="185" t="s">
        <v>69</v>
      </c>
      <c r="B22" s="136" t="s">
        <v>58</v>
      </c>
      <c r="C22" s="136" t="s">
        <v>70</v>
      </c>
      <c r="D22" s="136"/>
      <c r="E22" s="215"/>
      <c r="F22" s="225">
        <f>F28+F23</f>
        <v>6860</v>
      </c>
      <c r="G22" s="225">
        <f>G28+G23</f>
        <v>7124</v>
      </c>
      <c r="H22" s="86">
        <f>H28+H23</f>
        <v>7378</v>
      </c>
    </row>
    <row r="23" spans="1:8" ht="31.5">
      <c r="A23" s="92" t="s">
        <v>61</v>
      </c>
      <c r="B23" s="93" t="s">
        <v>58</v>
      </c>
      <c r="C23" s="93" t="s">
        <v>70</v>
      </c>
      <c r="D23" s="93" t="s">
        <v>62</v>
      </c>
      <c r="E23" s="215"/>
      <c r="F23" s="226">
        <f>F24</f>
        <v>1350</v>
      </c>
      <c r="G23" s="226">
        <f>G24</f>
        <v>1400</v>
      </c>
      <c r="H23" s="90">
        <f>H24</f>
        <v>1452</v>
      </c>
    </row>
    <row r="24" spans="1:8" ht="63">
      <c r="A24" s="94" t="s">
        <v>71</v>
      </c>
      <c r="B24" s="93" t="s">
        <v>58</v>
      </c>
      <c r="C24" s="93" t="s">
        <v>70</v>
      </c>
      <c r="D24" s="95" t="s">
        <v>72</v>
      </c>
      <c r="E24" s="215"/>
      <c r="F24" s="226">
        <f>F26</f>
        <v>1350</v>
      </c>
      <c r="G24" s="226">
        <f>G26</f>
        <v>1400</v>
      </c>
      <c r="H24" s="90">
        <f>H26</f>
        <v>1452</v>
      </c>
    </row>
    <row r="25" spans="1:8">
      <c r="A25" s="92" t="s">
        <v>65</v>
      </c>
      <c r="B25" s="93" t="s">
        <v>58</v>
      </c>
      <c r="C25" s="93" t="s">
        <v>70</v>
      </c>
      <c r="D25" s="95" t="s">
        <v>73</v>
      </c>
      <c r="E25" s="215"/>
      <c r="F25" s="226">
        <f t="shared" ref="F25:H26" si="1">F26</f>
        <v>1350</v>
      </c>
      <c r="G25" s="226">
        <f t="shared" si="1"/>
        <v>1400</v>
      </c>
      <c r="H25" s="90">
        <f t="shared" si="1"/>
        <v>1452</v>
      </c>
    </row>
    <row r="26" spans="1:8" ht="94.5">
      <c r="A26" s="96" t="s">
        <v>74</v>
      </c>
      <c r="B26" s="93" t="s">
        <v>58</v>
      </c>
      <c r="C26" s="93" t="s">
        <v>70</v>
      </c>
      <c r="D26" s="95" t="s">
        <v>75</v>
      </c>
      <c r="E26" s="215"/>
      <c r="F26" s="226">
        <f t="shared" si="1"/>
        <v>1350</v>
      </c>
      <c r="G26" s="226">
        <f t="shared" si="1"/>
        <v>1400</v>
      </c>
      <c r="H26" s="90">
        <f t="shared" si="1"/>
        <v>1452</v>
      </c>
    </row>
    <row r="27" spans="1:8" ht="31.5">
      <c r="A27" s="92" t="s">
        <v>76</v>
      </c>
      <c r="B27" s="93" t="s">
        <v>58</v>
      </c>
      <c r="C27" s="93" t="s">
        <v>70</v>
      </c>
      <c r="D27" s="95" t="s">
        <v>75</v>
      </c>
      <c r="E27" s="215" t="s">
        <v>77</v>
      </c>
      <c r="F27" s="226">
        <v>1350</v>
      </c>
      <c r="G27" s="226">
        <v>1400</v>
      </c>
      <c r="H27" s="90">
        <v>1452</v>
      </c>
    </row>
    <row r="28" spans="1:8" ht="31.5">
      <c r="A28" s="96" t="s">
        <v>63</v>
      </c>
      <c r="B28" s="93" t="s">
        <v>58</v>
      </c>
      <c r="C28" s="93" t="s">
        <v>70</v>
      </c>
      <c r="D28" s="95" t="s">
        <v>64</v>
      </c>
      <c r="E28" s="215"/>
      <c r="F28" s="226">
        <f>F31+F34+F35</f>
        <v>5510</v>
      </c>
      <c r="G28" s="226">
        <f>G31+G34+G35</f>
        <v>5724</v>
      </c>
      <c r="H28" s="90">
        <f>H31+H34+H35</f>
        <v>5926</v>
      </c>
    </row>
    <row r="29" spans="1:8">
      <c r="A29" s="92" t="s">
        <v>65</v>
      </c>
      <c r="B29" s="93" t="s">
        <v>58</v>
      </c>
      <c r="C29" s="93" t="s">
        <v>70</v>
      </c>
      <c r="D29" s="95" t="s">
        <v>66</v>
      </c>
      <c r="E29" s="215"/>
      <c r="F29" s="226">
        <f t="shared" ref="F29:H30" si="2">F30</f>
        <v>5000</v>
      </c>
      <c r="G29" s="226">
        <f t="shared" si="2"/>
        <v>5204</v>
      </c>
      <c r="H29" s="90">
        <f t="shared" si="2"/>
        <v>5416</v>
      </c>
    </row>
    <row r="30" spans="1:8" ht="54.75" customHeight="1">
      <c r="A30" s="96" t="s">
        <v>78</v>
      </c>
      <c r="B30" s="93" t="s">
        <v>58</v>
      </c>
      <c r="C30" s="93" t="s">
        <v>70</v>
      </c>
      <c r="D30" s="95" t="s">
        <v>68</v>
      </c>
      <c r="E30" s="215"/>
      <c r="F30" s="226">
        <f t="shared" si="2"/>
        <v>5000</v>
      </c>
      <c r="G30" s="226">
        <f t="shared" si="2"/>
        <v>5204</v>
      </c>
      <c r="H30" s="90">
        <f t="shared" si="2"/>
        <v>5416</v>
      </c>
    </row>
    <row r="31" spans="1:8" ht="31.5">
      <c r="A31" s="92" t="s">
        <v>76</v>
      </c>
      <c r="B31" s="93" t="s">
        <v>58</v>
      </c>
      <c r="C31" s="93" t="s">
        <v>70</v>
      </c>
      <c r="D31" s="95" t="s">
        <v>68</v>
      </c>
      <c r="E31" s="215" t="s">
        <v>77</v>
      </c>
      <c r="F31" s="226">
        <v>5000</v>
      </c>
      <c r="G31" s="226">
        <v>5204</v>
      </c>
      <c r="H31" s="90">
        <v>5416</v>
      </c>
    </row>
    <row r="32" spans="1:8" ht="63">
      <c r="A32" s="96" t="s">
        <v>79</v>
      </c>
      <c r="B32" s="93" t="s">
        <v>58</v>
      </c>
      <c r="C32" s="93" t="s">
        <v>70</v>
      </c>
      <c r="D32" s="95" t="s">
        <v>68</v>
      </c>
      <c r="E32" s="215"/>
      <c r="F32" s="226">
        <f>F33</f>
        <v>510</v>
      </c>
      <c r="G32" s="226">
        <f>G33</f>
        <v>520</v>
      </c>
      <c r="H32" s="90">
        <f>H33</f>
        <v>510</v>
      </c>
    </row>
    <row r="33" spans="1:8" ht="31.5">
      <c r="A33" s="92" t="s">
        <v>76</v>
      </c>
      <c r="B33" s="93" t="s">
        <v>58</v>
      </c>
      <c r="C33" s="93" t="s">
        <v>70</v>
      </c>
      <c r="D33" s="97" t="s">
        <v>68</v>
      </c>
      <c r="E33" s="215"/>
      <c r="F33" s="227">
        <f>F35+F34</f>
        <v>510</v>
      </c>
      <c r="G33" s="227">
        <f>G35+G34</f>
        <v>520</v>
      </c>
      <c r="H33" s="98">
        <f>H35+H34</f>
        <v>510</v>
      </c>
    </row>
    <row r="34" spans="1:8" ht="47.25">
      <c r="A34" s="94" t="s">
        <v>67</v>
      </c>
      <c r="B34" s="93" t="s">
        <v>58</v>
      </c>
      <c r="C34" s="216" t="s">
        <v>70</v>
      </c>
      <c r="D34" s="118" t="s">
        <v>68</v>
      </c>
      <c r="E34" s="215" t="s">
        <v>80</v>
      </c>
      <c r="F34" s="98">
        <v>500</v>
      </c>
      <c r="G34" s="228">
        <v>510</v>
      </c>
      <c r="H34" s="98">
        <v>500</v>
      </c>
    </row>
    <row r="35" spans="1:8">
      <c r="A35" s="94" t="s">
        <v>81</v>
      </c>
      <c r="B35" s="93" t="s">
        <v>58</v>
      </c>
      <c r="C35" s="93" t="s">
        <v>70</v>
      </c>
      <c r="D35" s="124" t="s">
        <v>68</v>
      </c>
      <c r="E35" s="215" t="s">
        <v>82</v>
      </c>
      <c r="F35" s="229">
        <v>10</v>
      </c>
      <c r="G35" s="229">
        <v>10</v>
      </c>
      <c r="H35" s="98">
        <v>10</v>
      </c>
    </row>
    <row r="36" spans="1:8" ht="63">
      <c r="A36" s="81" t="s">
        <v>83</v>
      </c>
      <c r="B36" s="101" t="s">
        <v>58</v>
      </c>
      <c r="C36" s="85" t="s">
        <v>84</v>
      </c>
      <c r="D36" s="395"/>
      <c r="E36" s="215"/>
      <c r="F36" s="82">
        <f t="shared" ref="F36:H38" si="3">F37</f>
        <v>302</v>
      </c>
      <c r="G36" s="82">
        <f t="shared" si="3"/>
        <v>302</v>
      </c>
      <c r="H36" s="83">
        <f t="shared" si="3"/>
        <v>302</v>
      </c>
    </row>
    <row r="37" spans="1:8" ht="31.5">
      <c r="A37" s="92" t="s">
        <v>61</v>
      </c>
      <c r="B37" s="99" t="s">
        <v>58</v>
      </c>
      <c r="C37" s="93" t="s">
        <v>84</v>
      </c>
      <c r="D37" s="95" t="s">
        <v>62</v>
      </c>
      <c r="E37" s="215"/>
      <c r="F37" s="230">
        <f t="shared" si="3"/>
        <v>302</v>
      </c>
      <c r="G37" s="230">
        <f t="shared" si="3"/>
        <v>302</v>
      </c>
      <c r="H37" s="98">
        <f t="shared" si="3"/>
        <v>302</v>
      </c>
    </row>
    <row r="38" spans="1:8" ht="31.5">
      <c r="A38" s="92" t="s">
        <v>63</v>
      </c>
      <c r="B38" s="99" t="s">
        <v>58</v>
      </c>
      <c r="C38" s="93" t="s">
        <v>84</v>
      </c>
      <c r="D38" s="95" t="s">
        <v>64</v>
      </c>
      <c r="E38" s="215"/>
      <c r="F38" s="230">
        <f t="shared" si="3"/>
        <v>302</v>
      </c>
      <c r="G38" s="230">
        <f t="shared" si="3"/>
        <v>302</v>
      </c>
      <c r="H38" s="98">
        <f t="shared" si="3"/>
        <v>302</v>
      </c>
    </row>
    <row r="39" spans="1:8">
      <c r="A39" s="92" t="s">
        <v>65</v>
      </c>
      <c r="B39" s="99" t="s">
        <v>58</v>
      </c>
      <c r="C39" s="93" t="s">
        <v>84</v>
      </c>
      <c r="D39" s="95" t="s">
        <v>66</v>
      </c>
      <c r="E39" s="215"/>
      <c r="F39" s="230">
        <f>F41+F43</f>
        <v>302</v>
      </c>
      <c r="G39" s="230">
        <f>G41+G43</f>
        <v>302</v>
      </c>
      <c r="H39" s="98">
        <f>H41+H43</f>
        <v>302</v>
      </c>
    </row>
    <row r="40" spans="1:8" ht="78.75">
      <c r="A40" s="96" t="s">
        <v>85</v>
      </c>
      <c r="B40" s="99" t="s">
        <v>58</v>
      </c>
      <c r="C40" s="93" t="s">
        <v>84</v>
      </c>
      <c r="D40" s="95" t="s">
        <v>86</v>
      </c>
      <c r="E40" s="215"/>
      <c r="F40" s="230">
        <f>F41</f>
        <v>261.3</v>
      </c>
      <c r="G40" s="230">
        <f>G41</f>
        <v>261.3</v>
      </c>
      <c r="H40" s="98">
        <f>H41</f>
        <v>261.3</v>
      </c>
    </row>
    <row r="41" spans="1:8">
      <c r="A41" s="96" t="s">
        <v>87</v>
      </c>
      <c r="B41" s="99" t="s">
        <v>58</v>
      </c>
      <c r="C41" s="93" t="s">
        <v>84</v>
      </c>
      <c r="D41" s="95" t="s">
        <v>86</v>
      </c>
      <c r="E41" s="215" t="s">
        <v>88</v>
      </c>
      <c r="F41" s="230">
        <v>261.3</v>
      </c>
      <c r="G41" s="230">
        <v>261.3</v>
      </c>
      <c r="H41" s="98">
        <v>261.3</v>
      </c>
    </row>
    <row r="42" spans="1:8" ht="81.75" customHeight="1">
      <c r="A42" s="94" t="s">
        <v>89</v>
      </c>
      <c r="B42" s="93" t="s">
        <v>58</v>
      </c>
      <c r="C42" s="93" t="s">
        <v>84</v>
      </c>
      <c r="D42" s="93" t="s">
        <v>90</v>
      </c>
      <c r="E42" s="215"/>
      <c r="F42" s="226">
        <f>F43</f>
        <v>40.700000000000003</v>
      </c>
      <c r="G42" s="226">
        <f>G43</f>
        <v>40.700000000000003</v>
      </c>
      <c r="H42" s="90">
        <f>H43</f>
        <v>40.700000000000003</v>
      </c>
    </row>
    <row r="43" spans="1:8">
      <c r="A43" s="96" t="s">
        <v>87</v>
      </c>
      <c r="B43" s="99" t="s">
        <v>58</v>
      </c>
      <c r="C43" s="93" t="s">
        <v>84</v>
      </c>
      <c r="D43" s="93" t="s">
        <v>90</v>
      </c>
      <c r="E43" s="215" t="s">
        <v>88</v>
      </c>
      <c r="F43" s="230">
        <v>40.700000000000003</v>
      </c>
      <c r="G43" s="230">
        <v>40.700000000000003</v>
      </c>
      <c r="H43" s="98">
        <v>40.700000000000003</v>
      </c>
    </row>
    <row r="44" spans="1:8" ht="31.5" hidden="1">
      <c r="A44" s="100" t="s">
        <v>10</v>
      </c>
      <c r="B44" s="101" t="s">
        <v>58</v>
      </c>
      <c r="C44" s="85" t="s">
        <v>281</v>
      </c>
      <c r="D44" s="85"/>
      <c r="E44" s="215"/>
      <c r="F44" s="82">
        <f>F45</f>
        <v>0</v>
      </c>
      <c r="G44" s="102"/>
      <c r="H44" s="102"/>
    </row>
    <row r="45" spans="1:8" ht="55.5" hidden="1" customHeight="1">
      <c r="A45" s="103" t="s">
        <v>93</v>
      </c>
      <c r="B45" s="99" t="s">
        <v>58</v>
      </c>
      <c r="C45" s="93" t="s">
        <v>281</v>
      </c>
      <c r="D45" s="93"/>
      <c r="E45" s="215"/>
      <c r="F45" s="230">
        <f>F46</f>
        <v>0</v>
      </c>
      <c r="G45" s="102"/>
      <c r="H45" s="102"/>
    </row>
    <row r="46" spans="1:8" hidden="1">
      <c r="A46" s="103" t="s">
        <v>95</v>
      </c>
      <c r="B46" s="99" t="s">
        <v>58</v>
      </c>
      <c r="C46" s="93" t="s">
        <v>281</v>
      </c>
      <c r="D46" s="93"/>
      <c r="E46" s="215"/>
      <c r="F46" s="230">
        <f>F47</f>
        <v>0</v>
      </c>
      <c r="G46" s="102"/>
      <c r="H46" s="102"/>
    </row>
    <row r="47" spans="1:8" ht="70.5" hidden="1" customHeight="1">
      <c r="A47" s="103" t="s">
        <v>412</v>
      </c>
      <c r="B47" s="99" t="s">
        <v>58</v>
      </c>
      <c r="C47" s="93" t="s">
        <v>281</v>
      </c>
      <c r="D47" s="93"/>
      <c r="E47" s="215"/>
      <c r="F47" s="230">
        <f>F48</f>
        <v>0</v>
      </c>
      <c r="G47" s="102"/>
      <c r="H47" s="102"/>
    </row>
    <row r="48" spans="1:8" ht="47.25" hidden="1">
      <c r="A48" s="87" t="s">
        <v>413</v>
      </c>
      <c r="B48" s="99" t="s">
        <v>58</v>
      </c>
      <c r="C48" s="93" t="s">
        <v>281</v>
      </c>
      <c r="D48" s="93"/>
      <c r="E48" s="215" t="s">
        <v>80</v>
      </c>
      <c r="F48" s="230">
        <v>0</v>
      </c>
      <c r="G48" s="102"/>
      <c r="H48" s="102"/>
    </row>
    <row r="49" spans="1:13">
      <c r="A49" s="81" t="s">
        <v>11</v>
      </c>
      <c r="B49" s="101" t="s">
        <v>91</v>
      </c>
      <c r="C49" s="85" t="s">
        <v>92</v>
      </c>
      <c r="D49" s="395"/>
      <c r="E49" s="215"/>
      <c r="F49" s="82">
        <f t="shared" ref="F49:H53" si="4">F50</f>
        <v>50</v>
      </c>
      <c r="G49" s="82">
        <f t="shared" si="4"/>
        <v>50</v>
      </c>
      <c r="H49" s="83">
        <f t="shared" si="4"/>
        <v>50</v>
      </c>
    </row>
    <row r="50" spans="1:13" ht="31.5">
      <c r="A50" s="96" t="s">
        <v>93</v>
      </c>
      <c r="B50" s="99" t="s">
        <v>58</v>
      </c>
      <c r="C50" s="93" t="s">
        <v>92</v>
      </c>
      <c r="D50" s="95" t="s">
        <v>94</v>
      </c>
      <c r="E50" s="215"/>
      <c r="F50" s="230">
        <f t="shared" si="4"/>
        <v>50</v>
      </c>
      <c r="G50" s="230">
        <f t="shared" si="4"/>
        <v>50</v>
      </c>
      <c r="H50" s="98">
        <f t="shared" si="4"/>
        <v>50</v>
      </c>
    </row>
    <row r="51" spans="1:13">
      <c r="A51" s="96" t="s">
        <v>95</v>
      </c>
      <c r="B51" s="99" t="s">
        <v>58</v>
      </c>
      <c r="C51" s="93" t="s">
        <v>92</v>
      </c>
      <c r="D51" s="95" t="s">
        <v>96</v>
      </c>
      <c r="E51" s="215"/>
      <c r="F51" s="230">
        <f t="shared" si="4"/>
        <v>50</v>
      </c>
      <c r="G51" s="230">
        <f t="shared" si="4"/>
        <v>50</v>
      </c>
      <c r="H51" s="98">
        <f t="shared" si="4"/>
        <v>50</v>
      </c>
    </row>
    <row r="52" spans="1:13">
      <c r="A52" s="96" t="s">
        <v>95</v>
      </c>
      <c r="B52" s="99" t="s">
        <v>58</v>
      </c>
      <c r="C52" s="93" t="s">
        <v>92</v>
      </c>
      <c r="D52" s="95" t="s">
        <v>97</v>
      </c>
      <c r="E52" s="215"/>
      <c r="F52" s="230">
        <f t="shared" si="4"/>
        <v>50</v>
      </c>
      <c r="G52" s="230">
        <f t="shared" si="4"/>
        <v>50</v>
      </c>
      <c r="H52" s="98">
        <f t="shared" si="4"/>
        <v>50</v>
      </c>
    </row>
    <row r="53" spans="1:13">
      <c r="A53" s="94" t="s">
        <v>98</v>
      </c>
      <c r="B53" s="104" t="s">
        <v>58</v>
      </c>
      <c r="C53" s="2">
        <v>11</v>
      </c>
      <c r="D53" s="95" t="s">
        <v>99</v>
      </c>
      <c r="E53" s="215"/>
      <c r="F53" s="231">
        <f t="shared" si="4"/>
        <v>50</v>
      </c>
      <c r="G53" s="231">
        <f t="shared" si="4"/>
        <v>50</v>
      </c>
      <c r="H53" s="105">
        <f t="shared" si="4"/>
        <v>50</v>
      </c>
    </row>
    <row r="54" spans="1:13">
      <c r="A54" s="96" t="s">
        <v>100</v>
      </c>
      <c r="B54" s="95" t="s">
        <v>58</v>
      </c>
      <c r="C54" s="95" t="s">
        <v>92</v>
      </c>
      <c r="D54" s="95" t="s">
        <v>99</v>
      </c>
      <c r="E54" s="215" t="s">
        <v>101</v>
      </c>
      <c r="F54" s="230">
        <v>50</v>
      </c>
      <c r="G54" s="230">
        <v>50</v>
      </c>
      <c r="H54" s="98">
        <v>50</v>
      </c>
    </row>
    <row r="55" spans="1:13">
      <c r="A55" s="232" t="s">
        <v>102</v>
      </c>
      <c r="B55" s="101" t="s">
        <v>58</v>
      </c>
      <c r="C55" s="85" t="s">
        <v>103</v>
      </c>
      <c r="D55" s="395"/>
      <c r="E55" s="215"/>
      <c r="F55" s="82">
        <f>F67+F75+F76+F78+F80+F85+F89+F94+F103+F106</f>
        <v>1274.7</v>
      </c>
      <c r="G55" s="82">
        <f t="shared" ref="G55:H55" si="5">G67+G75+G76+G78+G80+G85+G89+G94+G103+G106</f>
        <v>806.5</v>
      </c>
      <c r="H55" s="83">
        <f t="shared" si="5"/>
        <v>766.5</v>
      </c>
      <c r="K55" s="340"/>
      <c r="L55" s="340"/>
      <c r="M55" s="340"/>
    </row>
    <row r="56" spans="1:13" ht="47.25" hidden="1">
      <c r="A56" s="81" t="s">
        <v>93</v>
      </c>
      <c r="B56" s="101" t="s">
        <v>58</v>
      </c>
      <c r="C56" s="85" t="s">
        <v>103</v>
      </c>
      <c r="D56" s="395" t="s">
        <v>94</v>
      </c>
      <c r="E56" s="215"/>
      <c r="F56" s="82">
        <f>F57</f>
        <v>0</v>
      </c>
      <c r="G56" s="102"/>
      <c r="H56" s="102"/>
    </row>
    <row r="57" spans="1:13" hidden="1">
      <c r="A57" s="81" t="s">
        <v>95</v>
      </c>
      <c r="B57" s="101" t="s">
        <v>58</v>
      </c>
      <c r="C57" s="85" t="s">
        <v>103</v>
      </c>
      <c r="D57" s="395" t="s">
        <v>96</v>
      </c>
      <c r="E57" s="215"/>
      <c r="F57" s="82">
        <f>F59</f>
        <v>0</v>
      </c>
      <c r="G57" s="102"/>
      <c r="H57" s="102"/>
    </row>
    <row r="58" spans="1:13" hidden="1">
      <c r="A58" s="81" t="s">
        <v>95</v>
      </c>
      <c r="B58" s="101" t="s">
        <v>58</v>
      </c>
      <c r="C58" s="85" t="s">
        <v>103</v>
      </c>
      <c r="D58" s="395" t="s">
        <v>97</v>
      </c>
      <c r="E58" s="215"/>
      <c r="F58" s="82">
        <f>F60+F61+F62</f>
        <v>0</v>
      </c>
      <c r="G58" s="102"/>
      <c r="H58" s="102"/>
    </row>
    <row r="59" spans="1:13" ht="63" hidden="1">
      <c r="A59" s="96" t="s">
        <v>104</v>
      </c>
      <c r="B59" s="99" t="s">
        <v>58</v>
      </c>
      <c r="C59" s="93" t="s">
        <v>103</v>
      </c>
      <c r="D59" s="95" t="s">
        <v>105</v>
      </c>
      <c r="E59" s="215"/>
      <c r="F59" s="230">
        <f>F60+F61+F62</f>
        <v>0</v>
      </c>
      <c r="G59" s="102"/>
      <c r="H59" s="102"/>
    </row>
    <row r="60" spans="1:13" ht="31.5" hidden="1">
      <c r="A60" s="96" t="s">
        <v>106</v>
      </c>
      <c r="B60" s="99" t="s">
        <v>58</v>
      </c>
      <c r="C60" s="93" t="s">
        <v>103</v>
      </c>
      <c r="D60" s="95" t="s">
        <v>105</v>
      </c>
      <c r="E60" s="215" t="s">
        <v>107</v>
      </c>
      <c r="F60" s="230"/>
      <c r="G60" s="102"/>
      <c r="H60" s="102"/>
    </row>
    <row r="61" spans="1:13" ht="47.25" hidden="1">
      <c r="A61" s="94" t="s">
        <v>67</v>
      </c>
      <c r="B61" s="99" t="s">
        <v>58</v>
      </c>
      <c r="C61" s="93" t="s">
        <v>103</v>
      </c>
      <c r="D61" s="95" t="s">
        <v>105</v>
      </c>
      <c r="E61" s="215" t="s">
        <v>80</v>
      </c>
      <c r="F61" s="230"/>
      <c r="G61" s="102"/>
      <c r="H61" s="102"/>
    </row>
    <row r="62" spans="1:13" hidden="1">
      <c r="A62" s="94" t="s">
        <v>81</v>
      </c>
      <c r="B62" s="99" t="s">
        <v>58</v>
      </c>
      <c r="C62" s="93" t="s">
        <v>103</v>
      </c>
      <c r="D62" s="95" t="s">
        <v>105</v>
      </c>
      <c r="E62" s="215" t="s">
        <v>82</v>
      </c>
      <c r="F62" s="230"/>
      <c r="G62" s="102"/>
      <c r="H62" s="102"/>
    </row>
    <row r="63" spans="1:13" ht="47.25">
      <c r="A63" s="81" t="s">
        <v>93</v>
      </c>
      <c r="B63" s="101" t="s">
        <v>58</v>
      </c>
      <c r="C63" s="85" t="s">
        <v>103</v>
      </c>
      <c r="D63" s="395" t="s">
        <v>94</v>
      </c>
      <c r="E63" s="215"/>
      <c r="F63" s="82">
        <f t="shared" ref="F63:H66" si="6">F64</f>
        <v>50</v>
      </c>
      <c r="G63" s="82">
        <f t="shared" si="6"/>
        <v>20</v>
      </c>
      <c r="H63" s="83">
        <f t="shared" si="6"/>
        <v>20</v>
      </c>
    </row>
    <row r="64" spans="1:13">
      <c r="A64" s="81" t="s">
        <v>95</v>
      </c>
      <c r="B64" s="101" t="s">
        <v>58</v>
      </c>
      <c r="C64" s="85" t="s">
        <v>103</v>
      </c>
      <c r="D64" s="395" t="s">
        <v>96</v>
      </c>
      <c r="E64" s="215"/>
      <c r="F64" s="82">
        <f t="shared" si="6"/>
        <v>50</v>
      </c>
      <c r="G64" s="82">
        <f t="shared" si="6"/>
        <v>20</v>
      </c>
      <c r="H64" s="83">
        <f t="shared" si="6"/>
        <v>20</v>
      </c>
    </row>
    <row r="65" spans="1:8">
      <c r="A65" s="81" t="s">
        <v>95</v>
      </c>
      <c r="B65" s="101" t="s">
        <v>58</v>
      </c>
      <c r="C65" s="85" t="s">
        <v>103</v>
      </c>
      <c r="D65" s="395" t="s">
        <v>108</v>
      </c>
      <c r="E65" s="215"/>
      <c r="F65" s="82">
        <f t="shared" si="6"/>
        <v>50</v>
      </c>
      <c r="G65" s="82">
        <f t="shared" si="6"/>
        <v>20</v>
      </c>
      <c r="H65" s="83">
        <f t="shared" si="6"/>
        <v>20</v>
      </c>
    </row>
    <row r="66" spans="1:8" ht="78.75">
      <c r="A66" s="94" t="s">
        <v>109</v>
      </c>
      <c r="B66" s="99" t="s">
        <v>58</v>
      </c>
      <c r="C66" s="93" t="s">
        <v>103</v>
      </c>
      <c r="D66" s="95" t="s">
        <v>110</v>
      </c>
      <c r="E66" s="215"/>
      <c r="F66" s="230">
        <f t="shared" si="6"/>
        <v>50</v>
      </c>
      <c r="G66" s="230">
        <f t="shared" si="6"/>
        <v>20</v>
      </c>
      <c r="H66" s="98">
        <f t="shared" si="6"/>
        <v>20</v>
      </c>
    </row>
    <row r="67" spans="1:8" ht="47.25">
      <c r="A67" s="94" t="s">
        <v>67</v>
      </c>
      <c r="B67" s="99" t="s">
        <v>58</v>
      </c>
      <c r="C67" s="93" t="s">
        <v>103</v>
      </c>
      <c r="D67" s="95" t="s">
        <v>110</v>
      </c>
      <c r="E67" s="215" t="s">
        <v>80</v>
      </c>
      <c r="F67" s="230">
        <v>50</v>
      </c>
      <c r="G67" s="230">
        <v>20</v>
      </c>
      <c r="H67" s="98">
        <v>20</v>
      </c>
    </row>
    <row r="68" spans="1:8" ht="47.25" hidden="1">
      <c r="A68" s="106" t="s">
        <v>111</v>
      </c>
      <c r="B68" s="85" t="s">
        <v>58</v>
      </c>
      <c r="C68" s="85" t="s">
        <v>103</v>
      </c>
      <c r="D68" s="395" t="s">
        <v>112</v>
      </c>
      <c r="E68" s="215"/>
      <c r="F68" s="82" t="e">
        <f>F69</f>
        <v>#REF!</v>
      </c>
      <c r="G68" s="233"/>
      <c r="H68" s="102"/>
    </row>
    <row r="69" spans="1:8" ht="110.25" hidden="1">
      <c r="A69" s="106" t="s">
        <v>113</v>
      </c>
      <c r="B69" s="85" t="s">
        <v>58</v>
      </c>
      <c r="C69" s="85" t="s">
        <v>103</v>
      </c>
      <c r="D69" s="395" t="s">
        <v>114</v>
      </c>
      <c r="E69" s="215"/>
      <c r="F69" s="82" t="e">
        <f>F70</f>
        <v>#REF!</v>
      </c>
      <c r="G69" s="233"/>
      <c r="H69" s="102"/>
    </row>
    <row r="70" spans="1:8" ht="47.25" hidden="1">
      <c r="A70" s="107" t="s">
        <v>115</v>
      </c>
      <c r="B70" s="93" t="s">
        <v>58</v>
      </c>
      <c r="C70" s="93" t="s">
        <v>103</v>
      </c>
      <c r="D70" s="95" t="s">
        <v>116</v>
      </c>
      <c r="E70" s="215"/>
      <c r="F70" s="230" t="e">
        <f>F71</f>
        <v>#REF!</v>
      </c>
      <c r="G70" s="233"/>
      <c r="H70" s="102"/>
    </row>
    <row r="71" spans="1:8" ht="47.25" hidden="1">
      <c r="A71" s="94" t="s">
        <v>117</v>
      </c>
      <c r="B71" s="93" t="s">
        <v>58</v>
      </c>
      <c r="C71" s="93" t="s">
        <v>103</v>
      </c>
      <c r="D71" s="95" t="s">
        <v>118</v>
      </c>
      <c r="E71" s="215"/>
      <c r="F71" s="230" t="e">
        <f>F72+#REF!</f>
        <v>#REF!</v>
      </c>
      <c r="G71" s="233"/>
      <c r="H71" s="102"/>
    </row>
    <row r="72" spans="1:8" ht="31.5" hidden="1">
      <c r="A72" s="346" t="s">
        <v>76</v>
      </c>
      <c r="B72" s="109" t="s">
        <v>58</v>
      </c>
      <c r="C72" s="109" t="s">
        <v>103</v>
      </c>
      <c r="D72" s="97" t="s">
        <v>118</v>
      </c>
      <c r="E72" s="215" t="s">
        <v>77</v>
      </c>
      <c r="F72" s="227">
        <v>0</v>
      </c>
      <c r="G72" s="341"/>
      <c r="H72" s="344"/>
    </row>
    <row r="73" spans="1:8" ht="31.5">
      <c r="A73" s="349" t="s">
        <v>146</v>
      </c>
      <c r="B73" s="99" t="s">
        <v>58</v>
      </c>
      <c r="C73" s="93" t="s">
        <v>103</v>
      </c>
      <c r="D73" s="118" t="s">
        <v>147</v>
      </c>
      <c r="E73" s="215"/>
      <c r="F73" s="230">
        <f t="shared" ref="F73:H74" si="7">F74</f>
        <v>769.2</v>
      </c>
      <c r="G73" s="230">
        <f t="shared" si="7"/>
        <v>520</v>
      </c>
      <c r="H73" s="98">
        <f t="shared" si="7"/>
        <v>500</v>
      </c>
    </row>
    <row r="74" spans="1:8">
      <c r="A74" s="350" t="s">
        <v>148</v>
      </c>
      <c r="B74" s="116" t="s">
        <v>58</v>
      </c>
      <c r="C74" s="109" t="s">
        <v>103</v>
      </c>
      <c r="D74" s="119" t="s">
        <v>149</v>
      </c>
      <c r="E74" s="215"/>
      <c r="F74" s="227">
        <f>F75+F76</f>
        <v>769.2</v>
      </c>
      <c r="G74" s="227">
        <f t="shared" si="7"/>
        <v>520</v>
      </c>
      <c r="H74" s="98">
        <f t="shared" si="7"/>
        <v>500</v>
      </c>
    </row>
    <row r="75" spans="1:8" ht="47.25">
      <c r="A75" s="115" t="s">
        <v>67</v>
      </c>
      <c r="B75" s="153" t="s">
        <v>58</v>
      </c>
      <c r="C75" s="153" t="s">
        <v>103</v>
      </c>
      <c r="D75" s="119" t="s">
        <v>147</v>
      </c>
      <c r="E75" s="215" t="s">
        <v>80</v>
      </c>
      <c r="F75" s="351">
        <f>700+44.2</f>
        <v>744.2</v>
      </c>
      <c r="G75" s="228">
        <v>520</v>
      </c>
      <c r="H75" s="98">
        <v>500</v>
      </c>
    </row>
    <row r="76" spans="1:8">
      <c r="A76" s="94" t="s">
        <v>81</v>
      </c>
      <c r="B76" s="88" t="s">
        <v>58</v>
      </c>
      <c r="C76" s="88" t="s">
        <v>103</v>
      </c>
      <c r="D76" s="118" t="s">
        <v>147</v>
      </c>
      <c r="E76" s="214" t="s">
        <v>82</v>
      </c>
      <c r="F76" s="98">
        <v>25</v>
      </c>
      <c r="G76" s="228">
        <v>0</v>
      </c>
      <c r="H76" s="98">
        <v>0</v>
      </c>
    </row>
    <row r="77" spans="1:8" ht="78.75">
      <c r="A77" s="353" t="s">
        <v>511</v>
      </c>
      <c r="B77" s="88" t="s">
        <v>58</v>
      </c>
      <c r="C77" s="88" t="s">
        <v>103</v>
      </c>
      <c r="D77" s="354" t="s">
        <v>512</v>
      </c>
      <c r="E77" s="264"/>
      <c r="F77" s="355">
        <f>F78</f>
        <v>3.5</v>
      </c>
      <c r="G77" s="356">
        <f>G78</f>
        <v>3.5</v>
      </c>
      <c r="H77" s="356">
        <f>H78</f>
        <v>3.5</v>
      </c>
    </row>
    <row r="78" spans="1:8" ht="47.25">
      <c r="A78" s="218" t="s">
        <v>67</v>
      </c>
      <c r="B78" s="88" t="s">
        <v>58</v>
      </c>
      <c r="C78" s="88" t="s">
        <v>103</v>
      </c>
      <c r="D78" s="217" t="s">
        <v>513</v>
      </c>
      <c r="E78" s="215">
        <v>240</v>
      </c>
      <c r="F78" s="356">
        <v>3.5</v>
      </c>
      <c r="G78" s="356">
        <v>3.5</v>
      </c>
      <c r="H78" s="356">
        <v>3.5</v>
      </c>
    </row>
    <row r="79" spans="1:8" ht="31.5">
      <c r="A79" s="219" t="s">
        <v>632</v>
      </c>
      <c r="B79" s="116" t="s">
        <v>58</v>
      </c>
      <c r="C79" s="109" t="s">
        <v>103</v>
      </c>
      <c r="D79" s="217" t="s">
        <v>630</v>
      </c>
      <c r="E79" s="215"/>
      <c r="F79" s="357">
        <f>F80</f>
        <v>237</v>
      </c>
      <c r="G79" s="357">
        <f t="shared" ref="G79:H79" si="8">G80</f>
        <v>0</v>
      </c>
      <c r="H79" s="356">
        <f t="shared" si="8"/>
        <v>0</v>
      </c>
    </row>
    <row r="80" spans="1:8" ht="141.75">
      <c r="A80" s="221" t="s">
        <v>629</v>
      </c>
      <c r="B80" s="88" t="s">
        <v>58</v>
      </c>
      <c r="C80" s="88" t="s">
        <v>103</v>
      </c>
      <c r="D80" s="217" t="s">
        <v>630</v>
      </c>
      <c r="E80" s="214" t="s">
        <v>631</v>
      </c>
      <c r="F80" s="357">
        <v>237</v>
      </c>
      <c r="G80" s="357">
        <v>0</v>
      </c>
      <c r="H80" s="356">
        <v>0</v>
      </c>
    </row>
    <row r="81" spans="1:8" ht="87" customHeight="1">
      <c r="A81" s="342" t="s">
        <v>135</v>
      </c>
      <c r="B81" s="165" t="s">
        <v>58</v>
      </c>
      <c r="C81" s="136" t="s">
        <v>103</v>
      </c>
      <c r="D81" s="161" t="s">
        <v>136</v>
      </c>
      <c r="E81" s="264"/>
      <c r="F81" s="245">
        <f>F82</f>
        <v>30</v>
      </c>
      <c r="G81" s="245">
        <f>G82</f>
        <v>75</v>
      </c>
      <c r="H81" s="347">
        <f>H82</f>
        <v>50</v>
      </c>
    </row>
    <row r="82" spans="1:8" ht="135" customHeight="1">
      <c r="A82" s="110" t="s">
        <v>137</v>
      </c>
      <c r="B82" s="260" t="s">
        <v>58</v>
      </c>
      <c r="C82" s="85" t="s">
        <v>103</v>
      </c>
      <c r="D82" s="395" t="s">
        <v>138</v>
      </c>
      <c r="E82" s="215"/>
      <c r="F82" s="82">
        <f t="shared" ref="F82:H83" si="9">F84</f>
        <v>30</v>
      </c>
      <c r="G82" s="82">
        <f t="shared" si="9"/>
        <v>75</v>
      </c>
      <c r="H82" s="83">
        <f t="shared" si="9"/>
        <v>50</v>
      </c>
    </row>
    <row r="83" spans="1:8" ht="236.25" customHeight="1">
      <c r="A83" s="91" t="s">
        <v>605</v>
      </c>
      <c r="B83" s="260" t="s">
        <v>58</v>
      </c>
      <c r="C83" s="85" t="s">
        <v>103</v>
      </c>
      <c r="D83" s="395" t="s">
        <v>138</v>
      </c>
      <c r="E83" s="215"/>
      <c r="F83" s="82">
        <f t="shared" si="9"/>
        <v>30</v>
      </c>
      <c r="G83" s="82">
        <f t="shared" si="9"/>
        <v>75</v>
      </c>
      <c r="H83" s="83">
        <f t="shared" si="9"/>
        <v>50</v>
      </c>
    </row>
    <row r="84" spans="1:8" ht="218.25" customHeight="1">
      <c r="A84" s="91" t="s">
        <v>606</v>
      </c>
      <c r="B84" s="88" t="s">
        <v>58</v>
      </c>
      <c r="C84" s="99" t="s">
        <v>103</v>
      </c>
      <c r="D84" s="95" t="s">
        <v>139</v>
      </c>
      <c r="E84" s="215"/>
      <c r="F84" s="230">
        <f>F85</f>
        <v>30</v>
      </c>
      <c r="G84" s="230">
        <f>G85</f>
        <v>75</v>
      </c>
      <c r="H84" s="98">
        <f>H85</f>
        <v>50</v>
      </c>
    </row>
    <row r="85" spans="1:8" ht="60.75" customHeight="1">
      <c r="A85" s="91" t="s">
        <v>67</v>
      </c>
      <c r="B85" s="122" t="s">
        <v>58</v>
      </c>
      <c r="C85" s="93" t="s">
        <v>103</v>
      </c>
      <c r="D85" s="345" t="s">
        <v>139</v>
      </c>
      <c r="E85" s="214" t="s">
        <v>80</v>
      </c>
      <c r="F85" s="337">
        <f>90-60</f>
        <v>30</v>
      </c>
      <c r="G85" s="230">
        <v>75</v>
      </c>
      <c r="H85" s="98">
        <v>50</v>
      </c>
    </row>
    <row r="86" spans="1:8" ht="71.25" customHeight="1">
      <c r="A86" s="342" t="s">
        <v>524</v>
      </c>
      <c r="B86" s="136" t="s">
        <v>58</v>
      </c>
      <c r="C86" s="136" t="s">
        <v>103</v>
      </c>
      <c r="D86" s="161" t="s">
        <v>514</v>
      </c>
      <c r="E86" s="358"/>
      <c r="F86" s="245">
        <f t="shared" ref="F86:H88" si="10">F87</f>
        <v>7</v>
      </c>
      <c r="G86" s="245">
        <f t="shared" si="10"/>
        <v>6</v>
      </c>
      <c r="H86" s="347">
        <f t="shared" si="10"/>
        <v>6</v>
      </c>
    </row>
    <row r="87" spans="1:8" ht="82.5" customHeight="1">
      <c r="A87" s="114" t="s">
        <v>142</v>
      </c>
      <c r="B87" s="93" t="s">
        <v>58</v>
      </c>
      <c r="C87" s="93" t="s">
        <v>103</v>
      </c>
      <c r="D87" s="95" t="s">
        <v>143</v>
      </c>
      <c r="E87" s="215"/>
      <c r="F87" s="230">
        <f t="shared" si="10"/>
        <v>7</v>
      </c>
      <c r="G87" s="230">
        <f t="shared" si="10"/>
        <v>6</v>
      </c>
      <c r="H87" s="98">
        <f t="shared" si="10"/>
        <v>6</v>
      </c>
    </row>
    <row r="88" spans="1:8" ht="74.25" customHeight="1">
      <c r="A88" s="87" t="s">
        <v>641</v>
      </c>
      <c r="B88" s="93" t="s">
        <v>58</v>
      </c>
      <c r="C88" s="93" t="s">
        <v>103</v>
      </c>
      <c r="D88" s="95" t="s">
        <v>145</v>
      </c>
      <c r="E88" s="215"/>
      <c r="F88" s="230">
        <f t="shared" si="10"/>
        <v>7</v>
      </c>
      <c r="G88" s="230">
        <f t="shared" si="10"/>
        <v>6</v>
      </c>
      <c r="H88" s="98">
        <f t="shared" si="10"/>
        <v>6</v>
      </c>
    </row>
    <row r="89" spans="1:8" ht="55.5" customHeight="1">
      <c r="A89" s="115" t="s">
        <v>67</v>
      </c>
      <c r="B89" s="109" t="s">
        <v>58</v>
      </c>
      <c r="C89" s="109" t="s">
        <v>103</v>
      </c>
      <c r="D89" s="359" t="s">
        <v>145</v>
      </c>
      <c r="E89" s="265" t="s">
        <v>80</v>
      </c>
      <c r="F89" s="338">
        <f>6+1</f>
        <v>7</v>
      </c>
      <c r="G89" s="227">
        <v>6</v>
      </c>
      <c r="H89" s="266">
        <v>6</v>
      </c>
    </row>
    <row r="90" spans="1:8" ht="47.25">
      <c r="A90" s="110" t="s">
        <v>298</v>
      </c>
      <c r="B90" s="88" t="s">
        <v>58</v>
      </c>
      <c r="C90" s="88" t="s">
        <v>103</v>
      </c>
      <c r="D90" s="396" t="s">
        <v>299</v>
      </c>
      <c r="E90" s="214"/>
      <c r="F90" s="83">
        <f t="shared" ref="F90:H93" si="11">F91</f>
        <v>15</v>
      </c>
      <c r="G90" s="83">
        <f t="shared" si="11"/>
        <v>15</v>
      </c>
      <c r="H90" s="83">
        <f t="shared" si="11"/>
        <v>15</v>
      </c>
    </row>
    <row r="91" spans="1:8" ht="47.25">
      <c r="A91" s="110" t="s">
        <v>300</v>
      </c>
      <c r="B91" s="121" t="s">
        <v>58</v>
      </c>
      <c r="C91" s="121" t="s">
        <v>103</v>
      </c>
      <c r="D91" s="174" t="s">
        <v>301</v>
      </c>
      <c r="E91" s="264"/>
      <c r="F91" s="360">
        <f t="shared" si="11"/>
        <v>15</v>
      </c>
      <c r="G91" s="360">
        <f t="shared" si="11"/>
        <v>15</v>
      </c>
      <c r="H91" s="347">
        <f t="shared" si="11"/>
        <v>15</v>
      </c>
    </row>
    <row r="92" spans="1:8" ht="47.25">
      <c r="A92" s="120" t="s">
        <v>308</v>
      </c>
      <c r="B92" s="88" t="s">
        <v>58</v>
      </c>
      <c r="C92" s="88" t="s">
        <v>103</v>
      </c>
      <c r="D92" s="118" t="s">
        <v>309</v>
      </c>
      <c r="E92" s="215"/>
      <c r="F92" s="228">
        <f t="shared" si="11"/>
        <v>15</v>
      </c>
      <c r="G92" s="228">
        <f t="shared" si="11"/>
        <v>15</v>
      </c>
      <c r="H92" s="98">
        <f t="shared" si="11"/>
        <v>15</v>
      </c>
    </row>
    <row r="93" spans="1:8" ht="78.75">
      <c r="A93" s="120" t="s">
        <v>414</v>
      </c>
      <c r="B93" s="88" t="s">
        <v>58</v>
      </c>
      <c r="C93" s="88" t="s">
        <v>103</v>
      </c>
      <c r="D93" s="118" t="s">
        <v>311</v>
      </c>
      <c r="E93" s="215"/>
      <c r="F93" s="228">
        <f t="shared" si="11"/>
        <v>15</v>
      </c>
      <c r="G93" s="228">
        <f t="shared" si="11"/>
        <v>15</v>
      </c>
      <c r="H93" s="98">
        <f t="shared" si="11"/>
        <v>15</v>
      </c>
    </row>
    <row r="94" spans="1:8" ht="47.25">
      <c r="A94" s="91" t="s">
        <v>306</v>
      </c>
      <c r="B94" s="88" t="s">
        <v>58</v>
      </c>
      <c r="C94" s="88" t="s">
        <v>103</v>
      </c>
      <c r="D94" s="118" t="s">
        <v>311</v>
      </c>
      <c r="E94" s="214" t="s">
        <v>307</v>
      </c>
      <c r="F94" s="228">
        <v>15</v>
      </c>
      <c r="G94" s="228">
        <v>15</v>
      </c>
      <c r="H94" s="98">
        <v>15</v>
      </c>
    </row>
    <row r="95" spans="1:8" ht="118.5" customHeight="1">
      <c r="A95" s="342" t="s">
        <v>119</v>
      </c>
      <c r="B95" s="136" t="s">
        <v>58</v>
      </c>
      <c r="C95" s="136" t="s">
        <v>103</v>
      </c>
      <c r="D95" s="161" t="s">
        <v>120</v>
      </c>
      <c r="E95" s="264"/>
      <c r="F95" s="245">
        <f>F99+F103+F106</f>
        <v>163</v>
      </c>
      <c r="G95" s="245">
        <f>G99+G103+G106</f>
        <v>167</v>
      </c>
      <c r="H95" s="83">
        <f>H99+H103+H106</f>
        <v>172</v>
      </c>
    </row>
    <row r="96" spans="1:8" ht="31.5" hidden="1">
      <c r="A96" s="111" t="s">
        <v>121</v>
      </c>
      <c r="B96" s="112" t="s">
        <v>58</v>
      </c>
      <c r="C96" s="85" t="s">
        <v>103</v>
      </c>
      <c r="D96" s="395" t="s">
        <v>122</v>
      </c>
      <c r="E96" s="215"/>
      <c r="F96" s="82">
        <f>F99</f>
        <v>0</v>
      </c>
      <c r="G96" s="233"/>
      <c r="H96" s="102"/>
    </row>
    <row r="97" spans="1:8" ht="47.25" hidden="1">
      <c r="A97" s="108" t="s">
        <v>123</v>
      </c>
      <c r="B97" s="109" t="s">
        <v>58</v>
      </c>
      <c r="C97" s="93" t="s">
        <v>103</v>
      </c>
      <c r="D97" s="95" t="s">
        <v>124</v>
      </c>
      <c r="E97" s="215"/>
      <c r="F97" s="230">
        <f>F98</f>
        <v>0</v>
      </c>
      <c r="G97" s="233"/>
      <c r="H97" s="102"/>
    </row>
    <row r="98" spans="1:8" ht="31.5" hidden="1">
      <c r="A98" s="94" t="s">
        <v>125</v>
      </c>
      <c r="B98" s="93" t="s">
        <v>58</v>
      </c>
      <c r="C98" s="93" t="s">
        <v>103</v>
      </c>
      <c r="D98" s="95" t="s">
        <v>126</v>
      </c>
      <c r="E98" s="215"/>
      <c r="F98" s="230">
        <f>F99</f>
        <v>0</v>
      </c>
      <c r="G98" s="233"/>
      <c r="H98" s="102"/>
    </row>
    <row r="99" spans="1:8" ht="47.25" hidden="1">
      <c r="A99" s="108" t="s">
        <v>67</v>
      </c>
      <c r="B99" s="109" t="s">
        <v>58</v>
      </c>
      <c r="C99" s="93" t="s">
        <v>103</v>
      </c>
      <c r="D99" s="95" t="s">
        <v>126</v>
      </c>
      <c r="E99" s="215" t="s">
        <v>80</v>
      </c>
      <c r="F99" s="230">
        <v>0</v>
      </c>
      <c r="G99" s="233"/>
      <c r="H99" s="102"/>
    </row>
    <row r="100" spans="1:8">
      <c r="A100" s="113" t="s">
        <v>127</v>
      </c>
      <c r="B100" s="85" t="s">
        <v>58</v>
      </c>
      <c r="C100" s="85" t="s">
        <v>103</v>
      </c>
      <c r="D100" s="85" t="s">
        <v>128</v>
      </c>
      <c r="E100" s="215"/>
      <c r="F100" s="222">
        <f>F103+F106</f>
        <v>163</v>
      </c>
      <c r="G100" s="222">
        <f>G103+G106</f>
        <v>167</v>
      </c>
      <c r="H100" s="86">
        <f>H103+H106</f>
        <v>172</v>
      </c>
    </row>
    <row r="101" spans="1:8" ht="134.25" customHeight="1">
      <c r="A101" s="114" t="s">
        <v>129</v>
      </c>
      <c r="B101" s="109" t="s">
        <v>58</v>
      </c>
      <c r="C101" s="93" t="s">
        <v>103</v>
      </c>
      <c r="D101" s="93" t="s">
        <v>130</v>
      </c>
      <c r="E101" s="215"/>
      <c r="F101" s="226">
        <f t="shared" ref="F101:H102" si="12">F102</f>
        <v>18</v>
      </c>
      <c r="G101" s="226">
        <f t="shared" si="12"/>
        <v>20</v>
      </c>
      <c r="H101" s="90">
        <f t="shared" si="12"/>
        <v>22</v>
      </c>
    </row>
    <row r="102" spans="1:8" ht="93" customHeight="1">
      <c r="A102" s="87" t="s">
        <v>607</v>
      </c>
      <c r="B102" s="93" t="s">
        <v>58</v>
      </c>
      <c r="C102" s="93" t="s">
        <v>103</v>
      </c>
      <c r="D102" s="99" t="s">
        <v>131</v>
      </c>
      <c r="E102" s="215"/>
      <c r="F102" s="226">
        <f t="shared" si="12"/>
        <v>18</v>
      </c>
      <c r="G102" s="226">
        <f t="shared" si="12"/>
        <v>20</v>
      </c>
      <c r="H102" s="90">
        <f t="shared" si="12"/>
        <v>22</v>
      </c>
    </row>
    <row r="103" spans="1:8" ht="47.25">
      <c r="A103" s="115" t="s">
        <v>132</v>
      </c>
      <c r="B103" s="109" t="s">
        <v>58</v>
      </c>
      <c r="C103" s="93" t="s">
        <v>103</v>
      </c>
      <c r="D103" s="116" t="s">
        <v>131</v>
      </c>
      <c r="E103" s="215" t="s">
        <v>80</v>
      </c>
      <c r="F103" s="234">
        <v>18</v>
      </c>
      <c r="G103" s="234">
        <v>20</v>
      </c>
      <c r="H103" s="90">
        <v>22</v>
      </c>
    </row>
    <row r="104" spans="1:8" ht="94.5">
      <c r="A104" s="114" t="s">
        <v>133</v>
      </c>
      <c r="B104" s="93" t="s">
        <v>58</v>
      </c>
      <c r="C104" s="93" t="s">
        <v>103</v>
      </c>
      <c r="D104" s="95" t="s">
        <v>564</v>
      </c>
      <c r="E104" s="215"/>
      <c r="F104" s="230">
        <f t="shared" ref="F104:H105" si="13">F105</f>
        <v>145</v>
      </c>
      <c r="G104" s="230">
        <f t="shared" si="13"/>
        <v>147</v>
      </c>
      <c r="H104" s="98">
        <f t="shared" si="13"/>
        <v>150</v>
      </c>
    </row>
    <row r="105" spans="1:8" ht="63">
      <c r="A105" s="87" t="s">
        <v>607</v>
      </c>
      <c r="B105" s="109" t="s">
        <v>58</v>
      </c>
      <c r="C105" s="93" t="s">
        <v>103</v>
      </c>
      <c r="D105" s="95" t="s">
        <v>134</v>
      </c>
      <c r="E105" s="215"/>
      <c r="F105" s="230">
        <f t="shared" si="13"/>
        <v>145</v>
      </c>
      <c r="G105" s="230">
        <f t="shared" si="13"/>
        <v>147</v>
      </c>
      <c r="H105" s="98">
        <f t="shared" si="13"/>
        <v>150</v>
      </c>
    </row>
    <row r="106" spans="1:8" ht="47.25">
      <c r="A106" s="115" t="s">
        <v>443</v>
      </c>
      <c r="B106" s="93" t="s">
        <v>58</v>
      </c>
      <c r="C106" s="93" t="s">
        <v>103</v>
      </c>
      <c r="D106" s="95" t="s">
        <v>134</v>
      </c>
      <c r="E106" s="215" t="s">
        <v>80</v>
      </c>
      <c r="F106" s="230">
        <v>145</v>
      </c>
      <c r="G106" s="230">
        <v>147</v>
      </c>
      <c r="H106" s="98">
        <v>150</v>
      </c>
    </row>
    <row r="107" spans="1:8" ht="78.75" hidden="1">
      <c r="A107" s="117" t="s">
        <v>140</v>
      </c>
      <c r="B107" s="93" t="s">
        <v>58</v>
      </c>
      <c r="C107" s="93" t="s">
        <v>103</v>
      </c>
      <c r="D107" s="95" t="s">
        <v>141</v>
      </c>
      <c r="E107" s="215"/>
      <c r="F107" s="230">
        <f>F110</f>
        <v>0</v>
      </c>
      <c r="G107" s="233"/>
      <c r="H107" s="102"/>
    </row>
    <row r="108" spans="1:8" ht="78.75" hidden="1">
      <c r="A108" s="114" t="s">
        <v>142</v>
      </c>
      <c r="B108" s="99" t="s">
        <v>58</v>
      </c>
      <c r="C108" s="93" t="s">
        <v>103</v>
      </c>
      <c r="D108" s="95" t="s">
        <v>143</v>
      </c>
      <c r="E108" s="215"/>
      <c r="F108" s="230">
        <f>F110</f>
        <v>0</v>
      </c>
      <c r="G108" s="233"/>
      <c r="H108" s="102"/>
    </row>
    <row r="109" spans="1:8" ht="63" hidden="1">
      <c r="A109" s="87" t="s">
        <v>144</v>
      </c>
      <c r="B109" s="99" t="s">
        <v>58</v>
      </c>
      <c r="C109" s="93" t="s">
        <v>103</v>
      </c>
      <c r="D109" s="95" t="s">
        <v>145</v>
      </c>
      <c r="E109" s="215"/>
      <c r="F109" s="230">
        <f>F110</f>
        <v>0</v>
      </c>
      <c r="G109" s="233"/>
      <c r="H109" s="102"/>
    </row>
    <row r="110" spans="1:8" ht="47.25" hidden="1">
      <c r="A110" s="115" t="s">
        <v>67</v>
      </c>
      <c r="B110" s="93" t="s">
        <v>58</v>
      </c>
      <c r="C110" s="93" t="s">
        <v>103</v>
      </c>
      <c r="D110" s="95" t="s">
        <v>145</v>
      </c>
      <c r="E110" s="215" t="s">
        <v>80</v>
      </c>
      <c r="F110" s="230"/>
      <c r="G110" s="233"/>
      <c r="H110" s="102"/>
    </row>
    <row r="111" spans="1:8">
      <c r="A111" s="186" t="s">
        <v>150</v>
      </c>
      <c r="B111" s="89" t="s">
        <v>151</v>
      </c>
      <c r="C111" s="89" t="s">
        <v>59</v>
      </c>
      <c r="D111" s="396"/>
      <c r="E111" s="215"/>
      <c r="F111" s="236">
        <f t="shared" ref="F111:H113" si="14">F112</f>
        <v>267.2</v>
      </c>
      <c r="G111" s="236">
        <f t="shared" si="14"/>
        <v>291.5</v>
      </c>
      <c r="H111" s="155">
        <f t="shared" si="14"/>
        <v>0</v>
      </c>
    </row>
    <row r="112" spans="1:8" ht="31.5">
      <c r="A112" s="126" t="s">
        <v>15</v>
      </c>
      <c r="B112" s="122" t="s">
        <v>151</v>
      </c>
      <c r="C112" s="123" t="s">
        <v>60</v>
      </c>
      <c r="D112" s="124"/>
      <c r="E112" s="215"/>
      <c r="F112" s="237">
        <f t="shared" si="14"/>
        <v>267.2</v>
      </c>
      <c r="G112" s="237">
        <f t="shared" si="14"/>
        <v>291.5</v>
      </c>
      <c r="H112" s="105">
        <f t="shared" si="14"/>
        <v>0</v>
      </c>
    </row>
    <row r="113" spans="1:8" ht="47.25">
      <c r="A113" s="96" t="s">
        <v>152</v>
      </c>
      <c r="B113" s="99" t="s">
        <v>151</v>
      </c>
      <c r="C113" s="93" t="s">
        <v>60</v>
      </c>
      <c r="D113" s="95" t="s">
        <v>94</v>
      </c>
      <c r="E113" s="215"/>
      <c r="F113" s="231">
        <f t="shared" si="14"/>
        <v>267.2</v>
      </c>
      <c r="G113" s="231">
        <f t="shared" si="14"/>
        <v>291.5</v>
      </c>
      <c r="H113" s="105">
        <f t="shared" si="14"/>
        <v>0</v>
      </c>
    </row>
    <row r="114" spans="1:8">
      <c r="A114" s="96" t="s">
        <v>95</v>
      </c>
      <c r="B114" s="99" t="s">
        <v>151</v>
      </c>
      <c r="C114" s="93" t="s">
        <v>60</v>
      </c>
      <c r="D114" s="95" t="s">
        <v>96</v>
      </c>
      <c r="E114" s="215"/>
      <c r="F114" s="231">
        <f>F116</f>
        <v>267.2</v>
      </c>
      <c r="G114" s="231">
        <f>G116</f>
        <v>291.5</v>
      </c>
      <c r="H114" s="105">
        <f>H116</f>
        <v>0</v>
      </c>
    </row>
    <row r="115" spans="1:8">
      <c r="A115" s="96" t="s">
        <v>95</v>
      </c>
      <c r="B115" s="99" t="s">
        <v>151</v>
      </c>
      <c r="C115" s="93" t="s">
        <v>60</v>
      </c>
      <c r="D115" s="95" t="s">
        <v>97</v>
      </c>
      <c r="E115" s="215"/>
      <c r="F115" s="231">
        <f t="shared" ref="F115:H116" si="15">F116</f>
        <v>267.2</v>
      </c>
      <c r="G115" s="231">
        <f t="shared" si="15"/>
        <v>291.5</v>
      </c>
      <c r="H115" s="105">
        <f t="shared" si="15"/>
        <v>0</v>
      </c>
    </row>
    <row r="116" spans="1:8" ht="94.5">
      <c r="A116" s="96" t="s">
        <v>153</v>
      </c>
      <c r="B116" s="99" t="s">
        <v>151</v>
      </c>
      <c r="C116" s="93" t="s">
        <v>60</v>
      </c>
      <c r="D116" s="95" t="s">
        <v>154</v>
      </c>
      <c r="E116" s="215"/>
      <c r="F116" s="231">
        <f t="shared" si="15"/>
        <v>267.2</v>
      </c>
      <c r="G116" s="231">
        <f t="shared" si="15"/>
        <v>291.5</v>
      </c>
      <c r="H116" s="105">
        <f t="shared" si="15"/>
        <v>0</v>
      </c>
    </row>
    <row r="117" spans="1:8" ht="31.5">
      <c r="A117" s="92" t="s">
        <v>76</v>
      </c>
      <c r="B117" s="99" t="s">
        <v>151</v>
      </c>
      <c r="C117" s="93" t="s">
        <v>60</v>
      </c>
      <c r="D117" s="95" t="s">
        <v>154</v>
      </c>
      <c r="E117" s="215">
        <v>120</v>
      </c>
      <c r="F117" s="104">
        <f>281.4-14.2</f>
        <v>267.2</v>
      </c>
      <c r="G117" s="104">
        <v>291.5</v>
      </c>
      <c r="H117" s="173">
        <v>0</v>
      </c>
    </row>
    <row r="118" spans="1:8" ht="47.25">
      <c r="A118" s="128" t="s">
        <v>155</v>
      </c>
      <c r="B118" s="129" t="s">
        <v>60</v>
      </c>
      <c r="C118" s="395" t="s">
        <v>59</v>
      </c>
      <c r="D118" s="395"/>
      <c r="E118" s="215"/>
      <c r="F118" s="82">
        <f>F124+F132+F137+F126</f>
        <v>946.7</v>
      </c>
      <c r="G118" s="82">
        <f t="shared" ref="G118:H118" si="16">G124+G132+G137+G126</f>
        <v>438</v>
      </c>
      <c r="H118" s="83">
        <f t="shared" si="16"/>
        <v>381</v>
      </c>
    </row>
    <row r="119" spans="1:8" ht="33" customHeight="1">
      <c r="A119" s="238" t="s">
        <v>18</v>
      </c>
      <c r="B119" s="396" t="s">
        <v>60</v>
      </c>
      <c r="C119" s="135" t="s">
        <v>156</v>
      </c>
      <c r="D119" s="395"/>
      <c r="E119" s="215"/>
      <c r="F119" s="82">
        <f t="shared" ref="F119:H123" si="17">F120</f>
        <v>129</v>
      </c>
      <c r="G119" s="82">
        <f t="shared" si="17"/>
        <v>113</v>
      </c>
      <c r="H119" s="83">
        <f t="shared" si="17"/>
        <v>119</v>
      </c>
    </row>
    <row r="120" spans="1:8" ht="47.25">
      <c r="A120" s="81" t="s">
        <v>111</v>
      </c>
      <c r="B120" s="130" t="s">
        <v>60</v>
      </c>
      <c r="C120" s="95" t="s">
        <v>156</v>
      </c>
      <c r="D120" s="395" t="s">
        <v>112</v>
      </c>
      <c r="E120" s="215"/>
      <c r="F120" s="82">
        <f t="shared" si="17"/>
        <v>129</v>
      </c>
      <c r="G120" s="82">
        <f t="shared" si="17"/>
        <v>113</v>
      </c>
      <c r="H120" s="83">
        <f t="shared" si="17"/>
        <v>119</v>
      </c>
    </row>
    <row r="121" spans="1:8" ht="141.75">
      <c r="A121" s="81" t="s">
        <v>588</v>
      </c>
      <c r="B121" s="131" t="s">
        <v>60</v>
      </c>
      <c r="C121" s="95" t="s">
        <v>156</v>
      </c>
      <c r="D121" s="395" t="s">
        <v>444</v>
      </c>
      <c r="E121" s="215"/>
      <c r="F121" s="82">
        <f>F122+F126</f>
        <v>129</v>
      </c>
      <c r="G121" s="82">
        <f t="shared" ref="G121:H121" si="18">G122+G126</f>
        <v>113</v>
      </c>
      <c r="H121" s="83">
        <f t="shared" si="18"/>
        <v>119</v>
      </c>
    </row>
    <row r="122" spans="1:8" ht="47.25">
      <c r="A122" s="132" t="s">
        <v>449</v>
      </c>
      <c r="B122" s="131" t="s">
        <v>60</v>
      </c>
      <c r="C122" s="95" t="s">
        <v>156</v>
      </c>
      <c r="D122" s="95" t="s">
        <v>445</v>
      </c>
      <c r="E122" s="215"/>
      <c r="F122" s="230">
        <f t="shared" si="17"/>
        <v>109</v>
      </c>
      <c r="G122" s="230">
        <f t="shared" si="17"/>
        <v>113</v>
      </c>
      <c r="H122" s="98">
        <f t="shared" si="17"/>
        <v>119</v>
      </c>
    </row>
    <row r="123" spans="1:8" ht="47.25">
      <c r="A123" s="132" t="s">
        <v>491</v>
      </c>
      <c r="B123" s="131" t="s">
        <v>60</v>
      </c>
      <c r="C123" s="95" t="s">
        <v>156</v>
      </c>
      <c r="D123" s="95" t="s">
        <v>446</v>
      </c>
      <c r="E123" s="215"/>
      <c r="F123" s="230">
        <f t="shared" si="17"/>
        <v>109</v>
      </c>
      <c r="G123" s="230">
        <f t="shared" si="17"/>
        <v>113</v>
      </c>
      <c r="H123" s="98">
        <f t="shared" si="17"/>
        <v>119</v>
      </c>
    </row>
    <row r="124" spans="1:8" ht="54" customHeight="1">
      <c r="A124" s="108" t="s">
        <v>67</v>
      </c>
      <c r="B124" s="133" t="s">
        <v>60</v>
      </c>
      <c r="C124" s="97" t="s">
        <v>156</v>
      </c>
      <c r="D124" s="95" t="s">
        <v>445</v>
      </c>
      <c r="E124" s="215" t="s">
        <v>80</v>
      </c>
      <c r="F124" s="230">
        <v>109</v>
      </c>
      <c r="G124" s="230">
        <v>113</v>
      </c>
      <c r="H124" s="98">
        <v>119</v>
      </c>
    </row>
    <row r="125" spans="1:8" ht="81" customHeight="1">
      <c r="A125" s="370" t="s">
        <v>659</v>
      </c>
      <c r="B125" s="133" t="s">
        <v>60</v>
      </c>
      <c r="C125" s="97" t="s">
        <v>156</v>
      </c>
      <c r="D125" s="95" t="s">
        <v>660</v>
      </c>
      <c r="E125" s="215"/>
      <c r="F125" s="230">
        <f>F126</f>
        <v>20</v>
      </c>
      <c r="G125" s="230">
        <f t="shared" ref="G125:H125" si="19">G126</f>
        <v>0</v>
      </c>
      <c r="H125" s="98">
        <f t="shared" si="19"/>
        <v>0</v>
      </c>
    </row>
    <row r="126" spans="1:8" ht="54" customHeight="1">
      <c r="A126" s="218" t="s">
        <v>67</v>
      </c>
      <c r="B126" s="118" t="s">
        <v>60</v>
      </c>
      <c r="C126" s="118" t="s">
        <v>156</v>
      </c>
      <c r="D126" s="131" t="s">
        <v>660</v>
      </c>
      <c r="E126" s="215" t="s">
        <v>80</v>
      </c>
      <c r="F126" s="230">
        <v>20</v>
      </c>
      <c r="G126" s="230">
        <v>0</v>
      </c>
      <c r="H126" s="98">
        <v>0</v>
      </c>
    </row>
    <row r="127" spans="1:8">
      <c r="A127" s="424" t="s">
        <v>19</v>
      </c>
      <c r="B127" s="425" t="s">
        <v>60</v>
      </c>
      <c r="C127" s="137" t="s">
        <v>158</v>
      </c>
      <c r="D127" s="395"/>
      <c r="E127" s="215"/>
      <c r="F127" s="82">
        <f>F128+F137</f>
        <v>817.7</v>
      </c>
      <c r="G127" s="82">
        <f t="shared" ref="F127:H131" si="20">G128</f>
        <v>325</v>
      </c>
      <c r="H127" s="83">
        <f t="shared" si="20"/>
        <v>262</v>
      </c>
    </row>
    <row r="128" spans="1:8" ht="47.25">
      <c r="A128" s="134" t="s">
        <v>159</v>
      </c>
      <c r="B128" s="396" t="s">
        <v>60</v>
      </c>
      <c r="C128" s="135" t="s">
        <v>158</v>
      </c>
      <c r="D128" s="395" t="s">
        <v>112</v>
      </c>
      <c r="E128" s="215"/>
      <c r="F128" s="82">
        <f t="shared" si="20"/>
        <v>417</v>
      </c>
      <c r="G128" s="82">
        <f t="shared" si="20"/>
        <v>325</v>
      </c>
      <c r="H128" s="83">
        <f t="shared" si="20"/>
        <v>262</v>
      </c>
    </row>
    <row r="129" spans="1:8" ht="141.75">
      <c r="A129" s="81" t="s">
        <v>157</v>
      </c>
      <c r="B129" s="137" t="s">
        <v>60</v>
      </c>
      <c r="C129" s="395" t="s">
        <v>158</v>
      </c>
      <c r="D129" s="395" t="s">
        <v>444</v>
      </c>
      <c r="E129" s="215"/>
      <c r="F129" s="82">
        <f t="shared" si="20"/>
        <v>417</v>
      </c>
      <c r="G129" s="82">
        <f t="shared" si="20"/>
        <v>325</v>
      </c>
      <c r="H129" s="83">
        <f t="shared" si="20"/>
        <v>262</v>
      </c>
    </row>
    <row r="130" spans="1:8" ht="47.25">
      <c r="A130" s="132" t="s">
        <v>160</v>
      </c>
      <c r="B130" s="130" t="s">
        <v>60</v>
      </c>
      <c r="C130" s="95" t="s">
        <v>158</v>
      </c>
      <c r="D130" s="95" t="s">
        <v>447</v>
      </c>
      <c r="E130" s="215"/>
      <c r="F130" s="230">
        <f t="shared" si="20"/>
        <v>417</v>
      </c>
      <c r="G130" s="230">
        <f t="shared" si="20"/>
        <v>325</v>
      </c>
      <c r="H130" s="98">
        <f t="shared" si="20"/>
        <v>262</v>
      </c>
    </row>
    <row r="131" spans="1:8" ht="47.25">
      <c r="A131" s="132" t="s">
        <v>161</v>
      </c>
      <c r="B131" s="131" t="s">
        <v>60</v>
      </c>
      <c r="C131" s="95" t="s">
        <v>158</v>
      </c>
      <c r="D131" s="95" t="s">
        <v>448</v>
      </c>
      <c r="E131" s="215"/>
      <c r="F131" s="230">
        <f t="shared" si="20"/>
        <v>417</v>
      </c>
      <c r="G131" s="230">
        <f t="shared" si="20"/>
        <v>325</v>
      </c>
      <c r="H131" s="98">
        <f t="shared" si="20"/>
        <v>262</v>
      </c>
    </row>
    <row r="132" spans="1:8" ht="47.25">
      <c r="A132" s="94" t="s">
        <v>67</v>
      </c>
      <c r="B132" s="131" t="s">
        <v>60</v>
      </c>
      <c r="C132" s="95" t="s">
        <v>158</v>
      </c>
      <c r="D132" s="95" t="s">
        <v>448</v>
      </c>
      <c r="E132" s="215" t="s">
        <v>80</v>
      </c>
      <c r="F132" s="230">
        <v>417</v>
      </c>
      <c r="G132" s="230">
        <v>325</v>
      </c>
      <c r="H132" s="98">
        <v>262</v>
      </c>
    </row>
    <row r="133" spans="1:8" ht="94.5">
      <c r="A133" s="110" t="s">
        <v>192</v>
      </c>
      <c r="B133" s="131" t="s">
        <v>60</v>
      </c>
      <c r="C133" s="95" t="s">
        <v>158</v>
      </c>
      <c r="D133" s="151" t="s">
        <v>120</v>
      </c>
      <c r="E133" s="215"/>
      <c r="F133" s="230">
        <f>F134</f>
        <v>400.7</v>
      </c>
      <c r="G133" s="230">
        <f t="shared" ref="G133:H136" si="21">G134</f>
        <v>0</v>
      </c>
      <c r="H133" s="98">
        <f t="shared" si="21"/>
        <v>0</v>
      </c>
    </row>
    <row r="134" spans="1:8" ht="126">
      <c r="A134" s="111" t="s">
        <v>193</v>
      </c>
      <c r="B134" s="131" t="s">
        <v>60</v>
      </c>
      <c r="C134" s="95" t="s">
        <v>158</v>
      </c>
      <c r="D134" s="151" t="s">
        <v>194</v>
      </c>
      <c r="E134" s="215"/>
      <c r="F134" s="230">
        <f>F135</f>
        <v>400.7</v>
      </c>
      <c r="G134" s="230">
        <f t="shared" si="21"/>
        <v>0</v>
      </c>
      <c r="H134" s="98">
        <f t="shared" si="21"/>
        <v>0</v>
      </c>
    </row>
    <row r="135" spans="1:8" ht="31.5">
      <c r="A135" s="120" t="s">
        <v>559</v>
      </c>
      <c r="B135" s="131" t="s">
        <v>60</v>
      </c>
      <c r="C135" s="95" t="s">
        <v>158</v>
      </c>
      <c r="D135" s="119" t="s">
        <v>196</v>
      </c>
      <c r="E135" s="215"/>
      <c r="F135" s="230">
        <f>F136</f>
        <v>400.7</v>
      </c>
      <c r="G135" s="230">
        <f t="shared" si="21"/>
        <v>0</v>
      </c>
      <c r="H135" s="98">
        <f t="shared" si="21"/>
        <v>0</v>
      </c>
    </row>
    <row r="136" spans="1:8" ht="31.5">
      <c r="A136" s="120" t="s">
        <v>560</v>
      </c>
      <c r="B136" s="131" t="s">
        <v>60</v>
      </c>
      <c r="C136" s="95" t="s">
        <v>158</v>
      </c>
      <c r="D136" s="119" t="s">
        <v>634</v>
      </c>
      <c r="E136" s="215"/>
      <c r="F136" s="230">
        <f>F137</f>
        <v>400.7</v>
      </c>
      <c r="G136" s="230">
        <f t="shared" si="21"/>
        <v>0</v>
      </c>
      <c r="H136" s="98">
        <f t="shared" si="21"/>
        <v>0</v>
      </c>
    </row>
    <row r="137" spans="1:8" ht="47.25">
      <c r="A137" s="147" t="s">
        <v>67</v>
      </c>
      <c r="B137" s="131" t="s">
        <v>60</v>
      </c>
      <c r="C137" s="95" t="s">
        <v>158</v>
      </c>
      <c r="D137" s="118" t="s">
        <v>634</v>
      </c>
      <c r="E137" s="215" t="s">
        <v>80</v>
      </c>
      <c r="F137" s="230">
        <v>400.7</v>
      </c>
      <c r="G137" s="230">
        <v>0</v>
      </c>
      <c r="H137" s="98">
        <v>0</v>
      </c>
    </row>
    <row r="138" spans="1:8">
      <c r="A138" s="128" t="s">
        <v>162</v>
      </c>
      <c r="B138" s="101" t="s">
        <v>70</v>
      </c>
      <c r="C138" s="85" t="s">
        <v>59</v>
      </c>
      <c r="D138" s="395"/>
      <c r="E138" s="215"/>
      <c r="F138" s="82">
        <f>F139+F190</f>
        <v>5548.9</v>
      </c>
      <c r="G138" s="82">
        <f>G139+G190</f>
        <v>2210</v>
      </c>
      <c r="H138" s="83">
        <f>H139+H190</f>
        <v>2120</v>
      </c>
    </row>
    <row r="139" spans="1:8">
      <c r="A139" s="81" t="s">
        <v>163</v>
      </c>
      <c r="B139" s="101" t="s">
        <v>70</v>
      </c>
      <c r="C139" s="85" t="s">
        <v>156</v>
      </c>
      <c r="D139" s="95"/>
      <c r="E139" s="215"/>
      <c r="F139" s="82">
        <f>F145+F189+F140</f>
        <v>5493.9</v>
      </c>
      <c r="G139" s="82">
        <f t="shared" ref="G139:H139" si="22">G145+G189+G140</f>
        <v>2155</v>
      </c>
      <c r="H139" s="82">
        <f t="shared" si="22"/>
        <v>2060</v>
      </c>
    </row>
    <row r="140" spans="1:8" ht="78.75">
      <c r="A140" s="342" t="s">
        <v>135</v>
      </c>
      <c r="B140" s="88" t="s">
        <v>70</v>
      </c>
      <c r="C140" s="88" t="s">
        <v>156</v>
      </c>
      <c r="D140" s="161" t="s">
        <v>136</v>
      </c>
      <c r="E140" s="215"/>
      <c r="F140" s="82">
        <f>F141</f>
        <v>60</v>
      </c>
      <c r="G140" s="82">
        <f t="shared" ref="G140:H143" si="23">G141</f>
        <v>0</v>
      </c>
      <c r="H140" s="82">
        <f t="shared" si="23"/>
        <v>0</v>
      </c>
    </row>
    <row r="141" spans="1:8" ht="126">
      <c r="A141" s="110" t="s">
        <v>137</v>
      </c>
      <c r="B141" s="88" t="s">
        <v>70</v>
      </c>
      <c r="C141" s="88" t="s">
        <v>156</v>
      </c>
      <c r="D141" s="395" t="s">
        <v>138</v>
      </c>
      <c r="E141" s="215"/>
      <c r="F141" s="82">
        <f>F142</f>
        <v>60</v>
      </c>
      <c r="G141" s="82">
        <f t="shared" si="23"/>
        <v>0</v>
      </c>
      <c r="H141" s="83">
        <f t="shared" si="23"/>
        <v>0</v>
      </c>
    </row>
    <row r="142" spans="1:8" ht="220.5">
      <c r="A142" s="91" t="s">
        <v>605</v>
      </c>
      <c r="B142" s="88" t="s">
        <v>70</v>
      </c>
      <c r="C142" s="88" t="s">
        <v>156</v>
      </c>
      <c r="D142" s="395" t="s">
        <v>138</v>
      </c>
      <c r="E142" s="215"/>
      <c r="F142" s="82">
        <f>F143</f>
        <v>60</v>
      </c>
      <c r="G142" s="82">
        <f t="shared" si="23"/>
        <v>0</v>
      </c>
      <c r="H142" s="83">
        <f t="shared" si="23"/>
        <v>0</v>
      </c>
    </row>
    <row r="143" spans="1:8" ht="220.5">
      <c r="A143" s="91" t="s">
        <v>650</v>
      </c>
      <c r="B143" s="88" t="s">
        <v>70</v>
      </c>
      <c r="C143" s="88" t="s">
        <v>156</v>
      </c>
      <c r="D143" s="95" t="s">
        <v>649</v>
      </c>
      <c r="E143" s="215"/>
      <c r="F143" s="82">
        <f>F144</f>
        <v>60</v>
      </c>
      <c r="G143" s="82">
        <f t="shared" si="23"/>
        <v>0</v>
      </c>
      <c r="H143" s="83">
        <f t="shared" si="23"/>
        <v>0</v>
      </c>
    </row>
    <row r="144" spans="1:8" ht="47.25">
      <c r="A144" s="91" t="s">
        <v>67</v>
      </c>
      <c r="B144" s="88" t="s">
        <v>70</v>
      </c>
      <c r="C144" s="88" t="s">
        <v>156</v>
      </c>
      <c r="D144" s="95" t="s">
        <v>649</v>
      </c>
      <c r="E144" s="215" t="s">
        <v>80</v>
      </c>
      <c r="F144" s="82">
        <v>60</v>
      </c>
      <c r="G144" s="82">
        <v>0</v>
      </c>
      <c r="H144" s="83">
        <v>0</v>
      </c>
    </row>
    <row r="145" spans="1:8" ht="126">
      <c r="A145" s="81" t="s">
        <v>164</v>
      </c>
      <c r="B145" s="101" t="s">
        <v>70</v>
      </c>
      <c r="C145" s="85" t="s">
        <v>156</v>
      </c>
      <c r="D145" s="395" t="s">
        <v>165</v>
      </c>
      <c r="E145" s="215"/>
      <c r="F145" s="82">
        <f>F146+F157+F169+F178</f>
        <v>5433.9</v>
      </c>
      <c r="G145" s="82">
        <f>G146+G157+G169+G178</f>
        <v>2100</v>
      </c>
      <c r="H145" s="83">
        <f>H146+H157+H169+H178</f>
        <v>2000</v>
      </c>
    </row>
    <row r="146" spans="1:8" ht="47.25">
      <c r="A146" s="138" t="s">
        <v>166</v>
      </c>
      <c r="B146" s="101" t="s">
        <v>70</v>
      </c>
      <c r="C146" s="85" t="s">
        <v>156</v>
      </c>
      <c r="D146" s="395" t="s">
        <v>167</v>
      </c>
      <c r="E146" s="215"/>
      <c r="F146" s="82">
        <f>F149</f>
        <v>600</v>
      </c>
      <c r="G146" s="82">
        <f>G149</f>
        <v>750</v>
      </c>
      <c r="H146" s="83">
        <f>H149</f>
        <v>800</v>
      </c>
    </row>
    <row r="147" spans="1:8" ht="63">
      <c r="A147" s="120" t="s">
        <v>168</v>
      </c>
      <c r="B147" s="99" t="s">
        <v>70</v>
      </c>
      <c r="C147" s="93" t="s">
        <v>156</v>
      </c>
      <c r="D147" s="95" t="s">
        <v>169</v>
      </c>
      <c r="E147" s="215"/>
      <c r="F147" s="230">
        <f t="shared" ref="F147:H148" si="24">F148</f>
        <v>600</v>
      </c>
      <c r="G147" s="230">
        <f t="shared" si="24"/>
        <v>750</v>
      </c>
      <c r="H147" s="98">
        <f t="shared" si="24"/>
        <v>800</v>
      </c>
    </row>
    <row r="148" spans="1:8" ht="63">
      <c r="A148" s="120" t="s">
        <v>170</v>
      </c>
      <c r="B148" s="99" t="s">
        <v>70</v>
      </c>
      <c r="C148" s="93" t="s">
        <v>156</v>
      </c>
      <c r="D148" s="95" t="s">
        <v>171</v>
      </c>
      <c r="E148" s="215"/>
      <c r="F148" s="230">
        <f t="shared" si="24"/>
        <v>600</v>
      </c>
      <c r="G148" s="230">
        <f t="shared" si="24"/>
        <v>750</v>
      </c>
      <c r="H148" s="98">
        <f t="shared" si="24"/>
        <v>800</v>
      </c>
    </row>
    <row r="149" spans="1:8" ht="47.25">
      <c r="A149" s="139" t="s">
        <v>67</v>
      </c>
      <c r="B149" s="99" t="s">
        <v>70</v>
      </c>
      <c r="C149" s="93" t="s">
        <v>156</v>
      </c>
      <c r="D149" s="95" t="s">
        <v>171</v>
      </c>
      <c r="E149" s="215" t="s">
        <v>80</v>
      </c>
      <c r="F149" s="230">
        <f>700+200-300</f>
        <v>600</v>
      </c>
      <c r="G149" s="230">
        <v>750</v>
      </c>
      <c r="H149" s="98">
        <v>800</v>
      </c>
    </row>
    <row r="150" spans="1:8" ht="63" hidden="1">
      <c r="A150" s="138" t="s">
        <v>172</v>
      </c>
      <c r="B150" s="101" t="s">
        <v>70</v>
      </c>
      <c r="C150" s="85" t="s">
        <v>156</v>
      </c>
      <c r="D150" s="395" t="s">
        <v>173</v>
      </c>
      <c r="E150" s="215"/>
      <c r="F150" s="82">
        <f>F153+F156</f>
        <v>0</v>
      </c>
      <c r="G150" s="233"/>
      <c r="H150" s="102"/>
    </row>
    <row r="151" spans="1:8" ht="78.75" hidden="1">
      <c r="A151" s="114" t="s">
        <v>174</v>
      </c>
      <c r="B151" s="116" t="s">
        <v>70</v>
      </c>
      <c r="C151" s="109" t="s">
        <v>156</v>
      </c>
      <c r="D151" s="95" t="s">
        <v>175</v>
      </c>
      <c r="E151" s="215"/>
      <c r="F151" s="230">
        <f>F153</f>
        <v>0</v>
      </c>
      <c r="G151" s="233"/>
      <c r="H151" s="102"/>
    </row>
    <row r="152" spans="1:8" ht="63" hidden="1">
      <c r="A152" s="120" t="s">
        <v>176</v>
      </c>
      <c r="B152" s="88" t="s">
        <v>70</v>
      </c>
      <c r="C152" s="88" t="s">
        <v>156</v>
      </c>
      <c r="D152" s="131" t="s">
        <v>177</v>
      </c>
      <c r="E152" s="215"/>
      <c r="F152" s="230">
        <f>F153</f>
        <v>0</v>
      </c>
      <c r="G152" s="233"/>
      <c r="H152" s="102"/>
    </row>
    <row r="153" spans="1:8" ht="47.25" hidden="1">
      <c r="A153" s="140" t="s">
        <v>67</v>
      </c>
      <c r="B153" s="122" t="s">
        <v>70</v>
      </c>
      <c r="C153" s="123" t="s">
        <v>156</v>
      </c>
      <c r="D153" s="95" t="s">
        <v>177</v>
      </c>
      <c r="E153" s="215" t="s">
        <v>80</v>
      </c>
      <c r="F153" s="230">
        <v>0</v>
      </c>
      <c r="G153" s="233"/>
      <c r="H153" s="102"/>
    </row>
    <row r="154" spans="1:8" ht="47.25" hidden="1">
      <c r="A154" s="114" t="s">
        <v>178</v>
      </c>
      <c r="B154" s="116" t="s">
        <v>70</v>
      </c>
      <c r="C154" s="109" t="s">
        <v>156</v>
      </c>
      <c r="D154" s="97" t="s">
        <v>179</v>
      </c>
      <c r="E154" s="215"/>
      <c r="F154" s="230">
        <f>F156</f>
        <v>0</v>
      </c>
      <c r="G154" s="233"/>
      <c r="H154" s="102"/>
    </row>
    <row r="155" spans="1:8" ht="47.25" hidden="1">
      <c r="A155" s="120" t="s">
        <v>180</v>
      </c>
      <c r="B155" s="88" t="s">
        <v>70</v>
      </c>
      <c r="C155" s="88" t="s">
        <v>156</v>
      </c>
      <c r="D155" s="118" t="s">
        <v>179</v>
      </c>
      <c r="E155" s="215"/>
      <c r="F155" s="230">
        <v>0</v>
      </c>
      <c r="G155" s="233"/>
      <c r="H155" s="102"/>
    </row>
    <row r="156" spans="1:8" ht="47.25" hidden="1">
      <c r="A156" s="141" t="s">
        <v>67</v>
      </c>
      <c r="B156" s="142" t="s">
        <v>70</v>
      </c>
      <c r="C156" s="143" t="s">
        <v>156</v>
      </c>
      <c r="D156" s="144" t="s">
        <v>179</v>
      </c>
      <c r="E156" s="215" t="s">
        <v>80</v>
      </c>
      <c r="F156" s="230">
        <v>0</v>
      </c>
      <c r="G156" s="233"/>
      <c r="H156" s="102"/>
    </row>
    <row r="157" spans="1:8" ht="47.25">
      <c r="A157" s="145" t="s">
        <v>636</v>
      </c>
      <c r="B157" s="89" t="s">
        <v>70</v>
      </c>
      <c r="C157" s="89" t="s">
        <v>156</v>
      </c>
      <c r="D157" s="396" t="s">
        <v>173</v>
      </c>
      <c r="E157" s="215"/>
      <c r="F157" s="82">
        <f>F163+F166</f>
        <v>4333.8999999999996</v>
      </c>
      <c r="G157" s="82">
        <f>G163+G166</f>
        <v>800</v>
      </c>
      <c r="H157" s="83">
        <f>H163+H166</f>
        <v>600</v>
      </c>
    </row>
    <row r="158" spans="1:8" ht="47.25" hidden="1">
      <c r="A158" s="146" t="s">
        <v>181</v>
      </c>
      <c r="B158" s="88" t="s">
        <v>70</v>
      </c>
      <c r="C158" s="88" t="s">
        <v>156</v>
      </c>
      <c r="D158" s="118" t="s">
        <v>175</v>
      </c>
      <c r="E158" s="215"/>
      <c r="F158" s="230">
        <f>F159</f>
        <v>0</v>
      </c>
      <c r="G158" s="233"/>
      <c r="H158" s="102"/>
    </row>
    <row r="159" spans="1:8" ht="31.5" hidden="1">
      <c r="A159" s="147" t="s">
        <v>182</v>
      </c>
      <c r="B159" s="88" t="s">
        <v>70</v>
      </c>
      <c r="C159" s="88" t="s">
        <v>156</v>
      </c>
      <c r="D159" s="118" t="s">
        <v>183</v>
      </c>
      <c r="E159" s="215"/>
      <c r="F159" s="230">
        <f>F160</f>
        <v>0</v>
      </c>
      <c r="G159" s="233"/>
      <c r="H159" s="102"/>
    </row>
    <row r="160" spans="1:8" ht="47.25" hidden="1">
      <c r="A160" s="91" t="s">
        <v>67</v>
      </c>
      <c r="B160" s="88" t="s">
        <v>70</v>
      </c>
      <c r="C160" s="88" t="s">
        <v>156</v>
      </c>
      <c r="D160" s="118" t="s">
        <v>183</v>
      </c>
      <c r="E160" s="215" t="s">
        <v>80</v>
      </c>
      <c r="F160" s="230">
        <v>0</v>
      </c>
      <c r="G160" s="233"/>
      <c r="H160" s="102"/>
    </row>
    <row r="161" spans="1:8" ht="47.25">
      <c r="A161" s="120" t="s">
        <v>509</v>
      </c>
      <c r="B161" s="88" t="s">
        <v>70</v>
      </c>
      <c r="C161" s="88" t="s">
        <v>156</v>
      </c>
      <c r="D161" s="118" t="s">
        <v>496</v>
      </c>
      <c r="E161" s="215"/>
      <c r="F161" s="230">
        <f t="shared" ref="F161:H162" si="25">F162</f>
        <v>700</v>
      </c>
      <c r="G161" s="230">
        <f t="shared" si="25"/>
        <v>500</v>
      </c>
      <c r="H161" s="98">
        <f t="shared" si="25"/>
        <v>300</v>
      </c>
    </row>
    <row r="162" spans="1:8" ht="49.5" customHeight="1">
      <c r="A162" s="147" t="s">
        <v>510</v>
      </c>
      <c r="B162" s="88" t="s">
        <v>70</v>
      </c>
      <c r="C162" s="88" t="s">
        <v>156</v>
      </c>
      <c r="D162" s="118" t="s">
        <v>593</v>
      </c>
      <c r="E162" s="215"/>
      <c r="F162" s="230">
        <f t="shared" si="25"/>
        <v>700</v>
      </c>
      <c r="G162" s="230">
        <f t="shared" si="25"/>
        <v>500</v>
      </c>
      <c r="H162" s="98">
        <f t="shared" si="25"/>
        <v>300</v>
      </c>
    </row>
    <row r="163" spans="1:8" ht="47.25">
      <c r="A163" s="91" t="s">
        <v>67</v>
      </c>
      <c r="B163" s="88" t="s">
        <v>70</v>
      </c>
      <c r="C163" s="88" t="s">
        <v>156</v>
      </c>
      <c r="D163" s="118" t="s">
        <v>593</v>
      </c>
      <c r="E163" s="215" t="s">
        <v>80</v>
      </c>
      <c r="F163" s="230">
        <v>700</v>
      </c>
      <c r="G163" s="230">
        <f>300+200</f>
        <v>500</v>
      </c>
      <c r="H163" s="98">
        <v>300</v>
      </c>
    </row>
    <row r="164" spans="1:8" ht="31.5">
      <c r="A164" s="120" t="s">
        <v>495</v>
      </c>
      <c r="B164" s="88" t="s">
        <v>70</v>
      </c>
      <c r="C164" s="88" t="s">
        <v>156</v>
      </c>
      <c r="D164" s="118" t="s">
        <v>175</v>
      </c>
      <c r="E164" s="215"/>
      <c r="F164" s="230">
        <f t="shared" ref="F164:H165" si="26">F165</f>
        <v>3633.9</v>
      </c>
      <c r="G164" s="230">
        <f t="shared" si="26"/>
        <v>300</v>
      </c>
      <c r="H164" s="98">
        <f t="shared" si="26"/>
        <v>300</v>
      </c>
    </row>
    <row r="165" spans="1:8" ht="40.5" customHeight="1">
      <c r="A165" s="147" t="s">
        <v>184</v>
      </c>
      <c r="B165" s="88" t="s">
        <v>70</v>
      </c>
      <c r="C165" s="88" t="s">
        <v>156</v>
      </c>
      <c r="D165" s="118" t="s">
        <v>185</v>
      </c>
      <c r="E165" s="215"/>
      <c r="F165" s="230">
        <f t="shared" si="26"/>
        <v>3633.9</v>
      </c>
      <c r="G165" s="230">
        <f t="shared" si="26"/>
        <v>300</v>
      </c>
      <c r="H165" s="98">
        <f t="shared" si="26"/>
        <v>300</v>
      </c>
    </row>
    <row r="166" spans="1:8" ht="47.25">
      <c r="A166" s="91" t="s">
        <v>67</v>
      </c>
      <c r="B166" s="88" t="s">
        <v>70</v>
      </c>
      <c r="C166" s="88" t="s">
        <v>156</v>
      </c>
      <c r="D166" s="118" t="s">
        <v>185</v>
      </c>
      <c r="E166" s="215" t="s">
        <v>80</v>
      </c>
      <c r="F166" s="230">
        <f>300+955.9+300+2078</f>
        <v>3633.9</v>
      </c>
      <c r="G166" s="230">
        <v>300</v>
      </c>
      <c r="H166" s="98">
        <v>300</v>
      </c>
    </row>
    <row r="167" spans="1:8" ht="57" hidden="1" customHeight="1">
      <c r="A167" s="120" t="s">
        <v>494</v>
      </c>
      <c r="B167" s="88" t="s">
        <v>70</v>
      </c>
      <c r="C167" s="88" t="s">
        <v>156</v>
      </c>
      <c r="D167" s="118" t="s">
        <v>185</v>
      </c>
      <c r="E167" s="215"/>
      <c r="F167" s="230">
        <f>F168</f>
        <v>0</v>
      </c>
      <c r="G167" s="233"/>
      <c r="H167" s="102"/>
    </row>
    <row r="168" spans="1:8" ht="47.25" hidden="1">
      <c r="A168" s="148" t="s">
        <v>67</v>
      </c>
      <c r="B168" s="88" t="s">
        <v>70</v>
      </c>
      <c r="C168" s="88" t="s">
        <v>156</v>
      </c>
      <c r="D168" s="118" t="s">
        <v>185</v>
      </c>
      <c r="E168" s="215" t="s">
        <v>80</v>
      </c>
      <c r="F168" s="230">
        <v>0</v>
      </c>
      <c r="G168" s="233"/>
      <c r="H168" s="102"/>
    </row>
    <row r="169" spans="1:8" ht="47.25">
      <c r="A169" s="149" t="s">
        <v>186</v>
      </c>
      <c r="B169" s="150" t="s">
        <v>70</v>
      </c>
      <c r="C169" s="150" t="s">
        <v>156</v>
      </c>
      <c r="D169" s="151" t="s">
        <v>187</v>
      </c>
      <c r="E169" s="215"/>
      <c r="F169" s="239">
        <f>F172</f>
        <v>400</v>
      </c>
      <c r="G169" s="239">
        <f t="shared" ref="G169:H171" si="27">G170</f>
        <v>450</v>
      </c>
      <c r="H169" s="83">
        <f t="shared" si="27"/>
        <v>500</v>
      </c>
    </row>
    <row r="170" spans="1:8" ht="63">
      <c r="A170" s="120" t="s">
        <v>188</v>
      </c>
      <c r="B170" s="153" t="s">
        <v>70</v>
      </c>
      <c r="C170" s="153" t="s">
        <v>156</v>
      </c>
      <c r="D170" s="119" t="s">
        <v>189</v>
      </c>
      <c r="E170" s="215"/>
      <c r="F170" s="228">
        <f>F171</f>
        <v>400</v>
      </c>
      <c r="G170" s="228">
        <f t="shared" si="27"/>
        <v>450</v>
      </c>
      <c r="H170" s="98">
        <f t="shared" si="27"/>
        <v>500</v>
      </c>
    </row>
    <row r="171" spans="1:8" ht="47.25">
      <c r="A171" s="120" t="s">
        <v>190</v>
      </c>
      <c r="B171" s="88" t="s">
        <v>70</v>
      </c>
      <c r="C171" s="88" t="s">
        <v>156</v>
      </c>
      <c r="D171" s="118" t="s">
        <v>191</v>
      </c>
      <c r="E171" s="215"/>
      <c r="F171" s="228">
        <f>F172</f>
        <v>400</v>
      </c>
      <c r="G171" s="228">
        <f t="shared" si="27"/>
        <v>450</v>
      </c>
      <c r="H171" s="98">
        <f t="shared" si="27"/>
        <v>500</v>
      </c>
    </row>
    <row r="172" spans="1:8" ht="47.25">
      <c r="A172" s="91" t="s">
        <v>67</v>
      </c>
      <c r="B172" s="153" t="s">
        <v>70</v>
      </c>
      <c r="C172" s="153" t="s">
        <v>156</v>
      </c>
      <c r="D172" s="119" t="s">
        <v>191</v>
      </c>
      <c r="E172" s="215" t="s">
        <v>80</v>
      </c>
      <c r="F172" s="240">
        <v>400</v>
      </c>
      <c r="G172" s="240">
        <v>450</v>
      </c>
      <c r="H172" s="98">
        <v>500</v>
      </c>
    </row>
    <row r="173" spans="1:8" ht="110.25" hidden="1">
      <c r="A173" s="111" t="s">
        <v>198</v>
      </c>
      <c r="B173" s="153" t="s">
        <v>70</v>
      </c>
      <c r="C173" s="153" t="s">
        <v>156</v>
      </c>
      <c r="D173" s="155" t="s">
        <v>199</v>
      </c>
      <c r="E173" s="215"/>
      <c r="F173" s="241">
        <f>F174</f>
        <v>0</v>
      </c>
      <c r="G173" s="233"/>
      <c r="H173" s="102"/>
    </row>
    <row r="174" spans="1:8" ht="126" hidden="1">
      <c r="A174" s="110" t="s">
        <v>200</v>
      </c>
      <c r="B174" s="88" t="s">
        <v>70</v>
      </c>
      <c r="C174" s="88" t="s">
        <v>156</v>
      </c>
      <c r="D174" s="155" t="s">
        <v>201</v>
      </c>
      <c r="E174" s="215"/>
      <c r="F174" s="241">
        <f>F175</f>
        <v>0</v>
      </c>
      <c r="G174" s="233"/>
      <c r="H174" s="102"/>
    </row>
    <row r="175" spans="1:8" ht="126" hidden="1">
      <c r="A175" s="91" t="s">
        <v>202</v>
      </c>
      <c r="B175" s="153" t="s">
        <v>70</v>
      </c>
      <c r="C175" s="153" t="s">
        <v>156</v>
      </c>
      <c r="D175" s="105" t="s">
        <v>203</v>
      </c>
      <c r="E175" s="215"/>
      <c r="F175" s="231">
        <f>F176</f>
        <v>0</v>
      </c>
      <c r="G175" s="233"/>
      <c r="H175" s="102"/>
    </row>
    <row r="176" spans="1:8" ht="126" hidden="1">
      <c r="A176" s="91" t="s">
        <v>204</v>
      </c>
      <c r="B176" s="88" t="s">
        <v>70</v>
      </c>
      <c r="C176" s="88" t="s">
        <v>156</v>
      </c>
      <c r="D176" s="105" t="s">
        <v>205</v>
      </c>
      <c r="E176" s="215"/>
      <c r="F176" s="231">
        <f>F177</f>
        <v>0</v>
      </c>
      <c r="G176" s="233"/>
      <c r="H176" s="102"/>
    </row>
    <row r="177" spans="1:8" ht="47.25" hidden="1">
      <c r="A177" s="115" t="s">
        <v>67</v>
      </c>
      <c r="B177" s="153" t="s">
        <v>70</v>
      </c>
      <c r="C177" s="153" t="s">
        <v>156</v>
      </c>
      <c r="D177" s="158" t="s">
        <v>205</v>
      </c>
      <c r="E177" s="215">
        <v>240</v>
      </c>
      <c r="F177" s="242">
        <v>0</v>
      </c>
      <c r="G177" s="233"/>
      <c r="H177" s="102"/>
    </row>
    <row r="178" spans="1:8" s="160" customFormat="1" ht="63">
      <c r="A178" s="138" t="s">
        <v>172</v>
      </c>
      <c r="B178" s="89" t="s">
        <v>70</v>
      </c>
      <c r="C178" s="89" t="s">
        <v>156</v>
      </c>
      <c r="D178" s="396" t="s">
        <v>415</v>
      </c>
      <c r="E178" s="215"/>
      <c r="F178" s="235">
        <f>F181+F184</f>
        <v>100</v>
      </c>
      <c r="G178" s="235">
        <f>G181+G184</f>
        <v>100</v>
      </c>
      <c r="H178" s="83">
        <f>H181+H184</f>
        <v>100</v>
      </c>
    </row>
    <row r="179" spans="1:8" ht="78.75">
      <c r="A179" s="114" t="s">
        <v>174</v>
      </c>
      <c r="B179" s="88" t="s">
        <v>70</v>
      </c>
      <c r="C179" s="88" t="s">
        <v>156</v>
      </c>
      <c r="D179" s="118" t="s">
        <v>416</v>
      </c>
      <c r="E179" s="215"/>
      <c r="F179" s="228">
        <f t="shared" ref="F179:H180" si="28">F180</f>
        <v>50</v>
      </c>
      <c r="G179" s="228">
        <f t="shared" si="28"/>
        <v>50</v>
      </c>
      <c r="H179" s="98">
        <f t="shared" si="28"/>
        <v>50</v>
      </c>
    </row>
    <row r="180" spans="1:8" ht="63">
      <c r="A180" s="120" t="s">
        <v>608</v>
      </c>
      <c r="B180" s="88" t="s">
        <v>70</v>
      </c>
      <c r="C180" s="88" t="s">
        <v>156</v>
      </c>
      <c r="D180" s="118" t="s">
        <v>417</v>
      </c>
      <c r="E180" s="215"/>
      <c r="F180" s="228">
        <f t="shared" si="28"/>
        <v>50</v>
      </c>
      <c r="G180" s="228">
        <f t="shared" si="28"/>
        <v>50</v>
      </c>
      <c r="H180" s="98">
        <f t="shared" si="28"/>
        <v>50</v>
      </c>
    </row>
    <row r="181" spans="1:8" ht="47.25">
      <c r="A181" s="91" t="s">
        <v>67</v>
      </c>
      <c r="B181" s="88" t="s">
        <v>70</v>
      </c>
      <c r="C181" s="88" t="s">
        <v>156</v>
      </c>
      <c r="D181" s="118" t="s">
        <v>417</v>
      </c>
      <c r="E181" s="215" t="s">
        <v>80</v>
      </c>
      <c r="F181" s="228">
        <v>50</v>
      </c>
      <c r="G181" s="228">
        <v>50</v>
      </c>
      <c r="H181" s="98">
        <v>50</v>
      </c>
    </row>
    <row r="182" spans="1:8" ht="47.25">
      <c r="A182" s="120" t="s">
        <v>178</v>
      </c>
      <c r="B182" s="88" t="s">
        <v>70</v>
      </c>
      <c r="C182" s="88" t="s">
        <v>156</v>
      </c>
      <c r="D182" s="118" t="s">
        <v>419</v>
      </c>
      <c r="E182" s="215"/>
      <c r="F182" s="228">
        <f>F184</f>
        <v>50</v>
      </c>
      <c r="G182" s="228">
        <f>G183</f>
        <v>50</v>
      </c>
      <c r="H182" s="98">
        <f>H183</f>
        <v>50</v>
      </c>
    </row>
    <row r="183" spans="1:8" ht="47.25">
      <c r="A183" s="120" t="s">
        <v>180</v>
      </c>
      <c r="B183" s="88" t="s">
        <v>70</v>
      </c>
      <c r="C183" s="88" t="s">
        <v>156</v>
      </c>
      <c r="D183" s="118" t="s">
        <v>418</v>
      </c>
      <c r="E183" s="215"/>
      <c r="F183" s="228">
        <f>F184</f>
        <v>50</v>
      </c>
      <c r="G183" s="228">
        <f>G184</f>
        <v>50</v>
      </c>
      <c r="H183" s="98">
        <f>H184</f>
        <v>50</v>
      </c>
    </row>
    <row r="184" spans="1:8" ht="47.25">
      <c r="A184" s="91" t="s">
        <v>67</v>
      </c>
      <c r="B184" s="88" t="s">
        <v>70</v>
      </c>
      <c r="C184" s="88" t="s">
        <v>156</v>
      </c>
      <c r="D184" s="118" t="s">
        <v>418</v>
      </c>
      <c r="E184" s="215" t="s">
        <v>80</v>
      </c>
      <c r="F184" s="98">
        <v>50</v>
      </c>
      <c r="G184" s="228">
        <v>50</v>
      </c>
      <c r="H184" s="98">
        <v>50</v>
      </c>
    </row>
    <row r="185" spans="1:8" ht="94.5">
      <c r="A185" s="110" t="s">
        <v>192</v>
      </c>
      <c r="B185" s="150" t="s">
        <v>70</v>
      </c>
      <c r="C185" s="150" t="s">
        <v>156</v>
      </c>
      <c r="D185" s="151" t="s">
        <v>120</v>
      </c>
      <c r="E185" s="215"/>
      <c r="F185" s="235">
        <f t="shared" ref="F185:H188" si="29">F186</f>
        <v>0</v>
      </c>
      <c r="G185" s="235">
        <f t="shared" si="29"/>
        <v>55</v>
      </c>
      <c r="H185" s="83">
        <f t="shared" si="29"/>
        <v>60</v>
      </c>
    </row>
    <row r="186" spans="1:8" ht="126">
      <c r="A186" s="111" t="s">
        <v>193</v>
      </c>
      <c r="B186" s="150" t="s">
        <v>70</v>
      </c>
      <c r="C186" s="150" t="s">
        <v>156</v>
      </c>
      <c r="D186" s="151" t="s">
        <v>194</v>
      </c>
      <c r="E186" s="215"/>
      <c r="F186" s="235">
        <f t="shared" si="29"/>
        <v>0</v>
      </c>
      <c r="G186" s="235">
        <f t="shared" si="29"/>
        <v>55</v>
      </c>
      <c r="H186" s="83">
        <f t="shared" si="29"/>
        <v>60</v>
      </c>
    </row>
    <row r="187" spans="1:8" ht="47.25">
      <c r="A187" s="120" t="s">
        <v>195</v>
      </c>
      <c r="B187" s="153" t="s">
        <v>70</v>
      </c>
      <c r="C187" s="153" t="s">
        <v>156</v>
      </c>
      <c r="D187" s="119" t="s">
        <v>196</v>
      </c>
      <c r="E187" s="215"/>
      <c r="F187" s="228">
        <f t="shared" si="29"/>
        <v>0</v>
      </c>
      <c r="G187" s="228">
        <f t="shared" si="29"/>
        <v>55</v>
      </c>
      <c r="H187" s="98">
        <f t="shared" si="29"/>
        <v>60</v>
      </c>
    </row>
    <row r="188" spans="1:8" ht="31.5">
      <c r="A188" s="120" t="s">
        <v>609</v>
      </c>
      <c r="B188" s="153" t="s">
        <v>70</v>
      </c>
      <c r="C188" s="153" t="s">
        <v>156</v>
      </c>
      <c r="D188" s="119" t="s">
        <v>634</v>
      </c>
      <c r="E188" s="215"/>
      <c r="F188" s="228">
        <f t="shared" si="29"/>
        <v>0</v>
      </c>
      <c r="G188" s="228">
        <f t="shared" si="29"/>
        <v>55</v>
      </c>
      <c r="H188" s="98">
        <f t="shared" si="29"/>
        <v>60</v>
      </c>
    </row>
    <row r="189" spans="1:8" ht="47.25">
      <c r="A189" s="147" t="s">
        <v>67</v>
      </c>
      <c r="B189" s="88" t="s">
        <v>70</v>
      </c>
      <c r="C189" s="88" t="s">
        <v>156</v>
      </c>
      <c r="D189" s="118" t="s">
        <v>634</v>
      </c>
      <c r="E189" s="215" t="s">
        <v>80</v>
      </c>
      <c r="F189" s="98">
        <v>0</v>
      </c>
      <c r="G189" s="228">
        <v>55</v>
      </c>
      <c r="H189" s="98">
        <v>60</v>
      </c>
    </row>
    <row r="190" spans="1:8" ht="31.5">
      <c r="A190" s="243" t="s">
        <v>23</v>
      </c>
      <c r="B190" s="244" t="s">
        <v>70</v>
      </c>
      <c r="C190" s="244" t="s">
        <v>206</v>
      </c>
      <c r="D190" s="174"/>
      <c r="E190" s="215"/>
      <c r="F190" s="83">
        <f>F195+F199</f>
        <v>55</v>
      </c>
      <c r="G190" s="235">
        <f>G195+G199</f>
        <v>55</v>
      </c>
      <c r="H190" s="83">
        <f>H195+H199</f>
        <v>60</v>
      </c>
    </row>
    <row r="191" spans="1:8" ht="78.75">
      <c r="A191" s="81" t="s">
        <v>207</v>
      </c>
      <c r="B191" s="161" t="s">
        <v>70</v>
      </c>
      <c r="C191" s="161" t="s">
        <v>206</v>
      </c>
      <c r="D191" s="161" t="s">
        <v>136</v>
      </c>
      <c r="E191" s="215"/>
      <c r="F191" s="83">
        <f t="shared" ref="F191:H192" si="30">F192</f>
        <v>45</v>
      </c>
      <c r="G191" s="235">
        <f t="shared" si="30"/>
        <v>45</v>
      </c>
      <c r="H191" s="83">
        <f t="shared" si="30"/>
        <v>50</v>
      </c>
    </row>
    <row r="192" spans="1:8" ht="126">
      <c r="A192" s="81" t="s">
        <v>208</v>
      </c>
      <c r="B192" s="395" t="s">
        <v>70</v>
      </c>
      <c r="C192" s="395" t="s">
        <v>206</v>
      </c>
      <c r="D192" s="395" t="s">
        <v>209</v>
      </c>
      <c r="E192" s="215"/>
      <c r="F192" s="245">
        <f t="shared" si="30"/>
        <v>45</v>
      </c>
      <c r="G192" s="245">
        <f t="shared" si="30"/>
        <v>45</v>
      </c>
      <c r="H192" s="83">
        <f t="shared" si="30"/>
        <v>50</v>
      </c>
    </row>
    <row r="193" spans="1:8" ht="264.75" customHeight="1">
      <c r="A193" s="94" t="s">
        <v>210</v>
      </c>
      <c r="B193" s="95" t="s">
        <v>70</v>
      </c>
      <c r="C193" s="95" t="s">
        <v>206</v>
      </c>
      <c r="D193" s="95" t="s">
        <v>211</v>
      </c>
      <c r="E193" s="215"/>
      <c r="F193" s="230">
        <f>F195</f>
        <v>45</v>
      </c>
      <c r="G193" s="230">
        <f>G195</f>
        <v>45</v>
      </c>
      <c r="H193" s="98">
        <f>H195</f>
        <v>50</v>
      </c>
    </row>
    <row r="194" spans="1:8" ht="203.25" customHeight="1">
      <c r="A194" s="94" t="s">
        <v>610</v>
      </c>
      <c r="B194" s="95" t="s">
        <v>70</v>
      </c>
      <c r="C194" s="95" t="s">
        <v>206</v>
      </c>
      <c r="D194" s="95" t="s">
        <v>212</v>
      </c>
      <c r="E194" s="215"/>
      <c r="F194" s="230">
        <f>F195</f>
        <v>45</v>
      </c>
      <c r="G194" s="230">
        <f>G195</f>
        <v>45</v>
      </c>
      <c r="H194" s="98">
        <f>H195</f>
        <v>50</v>
      </c>
    </row>
    <row r="195" spans="1:8" ht="47.25">
      <c r="A195" s="94" t="s">
        <v>67</v>
      </c>
      <c r="B195" s="95" t="s">
        <v>70</v>
      </c>
      <c r="C195" s="95" t="s">
        <v>206</v>
      </c>
      <c r="D195" s="95" t="s">
        <v>212</v>
      </c>
      <c r="E195" s="215" t="s">
        <v>80</v>
      </c>
      <c r="F195" s="230">
        <f>105-60</f>
        <v>45</v>
      </c>
      <c r="G195" s="230">
        <f>105-60</f>
        <v>45</v>
      </c>
      <c r="H195" s="98">
        <v>50</v>
      </c>
    </row>
    <row r="196" spans="1:8" ht="63">
      <c r="A196" s="113" t="s">
        <v>213</v>
      </c>
      <c r="B196" s="152" t="s">
        <v>70</v>
      </c>
      <c r="C196" s="129" t="s">
        <v>206</v>
      </c>
      <c r="D196" s="162" t="s">
        <v>214</v>
      </c>
      <c r="E196" s="215"/>
      <c r="F196" s="82">
        <f t="shared" ref="F196:H198" si="31">F197</f>
        <v>10</v>
      </c>
      <c r="G196" s="82">
        <f t="shared" si="31"/>
        <v>10</v>
      </c>
      <c r="H196" s="83">
        <f t="shared" si="31"/>
        <v>10</v>
      </c>
    </row>
    <row r="197" spans="1:8" ht="63">
      <c r="A197" s="120" t="s">
        <v>215</v>
      </c>
      <c r="B197" s="118" t="s">
        <v>70</v>
      </c>
      <c r="C197" s="118" t="s">
        <v>206</v>
      </c>
      <c r="D197" s="163" t="s">
        <v>216</v>
      </c>
      <c r="E197" s="215"/>
      <c r="F197" s="230">
        <f t="shared" si="31"/>
        <v>10</v>
      </c>
      <c r="G197" s="230">
        <f t="shared" si="31"/>
        <v>10</v>
      </c>
      <c r="H197" s="98">
        <f t="shared" si="31"/>
        <v>10</v>
      </c>
    </row>
    <row r="198" spans="1:8" ht="47.25">
      <c r="A198" s="120" t="s">
        <v>217</v>
      </c>
      <c r="B198" s="118" t="s">
        <v>70</v>
      </c>
      <c r="C198" s="118" t="s">
        <v>206</v>
      </c>
      <c r="D198" s="163" t="s">
        <v>218</v>
      </c>
      <c r="E198" s="215"/>
      <c r="F198" s="230">
        <f t="shared" si="31"/>
        <v>10</v>
      </c>
      <c r="G198" s="230">
        <f t="shared" si="31"/>
        <v>10</v>
      </c>
      <c r="H198" s="98">
        <f t="shared" si="31"/>
        <v>10</v>
      </c>
    </row>
    <row r="199" spans="1:8" ht="47.25">
      <c r="A199" s="94" t="s">
        <v>67</v>
      </c>
      <c r="B199" s="118" t="s">
        <v>70</v>
      </c>
      <c r="C199" s="118" t="s">
        <v>206</v>
      </c>
      <c r="D199" s="163" t="s">
        <v>218</v>
      </c>
      <c r="E199" s="215" t="s">
        <v>80</v>
      </c>
      <c r="F199" s="230">
        <v>10</v>
      </c>
      <c r="G199" s="230">
        <v>10</v>
      </c>
      <c r="H199" s="98">
        <v>10</v>
      </c>
    </row>
    <row r="200" spans="1:8" ht="31.5">
      <c r="A200" s="164" t="s">
        <v>219</v>
      </c>
      <c r="B200" s="165" t="s">
        <v>220</v>
      </c>
      <c r="C200" s="136" t="s">
        <v>59</v>
      </c>
      <c r="D200" s="395"/>
      <c r="E200" s="215"/>
      <c r="F200" s="82">
        <f>F201+F224+F262</f>
        <v>9500.2000000000007</v>
      </c>
      <c r="G200" s="82">
        <f>G201+G224+G262</f>
        <v>5416.4</v>
      </c>
      <c r="H200" s="83">
        <f>H201+H224+H262</f>
        <v>4715</v>
      </c>
    </row>
    <row r="201" spans="1:8">
      <c r="A201" s="81" t="s">
        <v>26</v>
      </c>
      <c r="B201" s="101" t="s">
        <v>220</v>
      </c>
      <c r="C201" s="85" t="s">
        <v>58</v>
      </c>
      <c r="D201" s="395"/>
      <c r="E201" s="215"/>
      <c r="F201" s="82">
        <f>F208+F213+F206+F218+F223</f>
        <v>514.70000000000005</v>
      </c>
      <c r="G201" s="82">
        <f>G208+G213+G206+G218+G223</f>
        <v>520</v>
      </c>
      <c r="H201" s="82">
        <f>H208+H213+H206+H218+H223</f>
        <v>415</v>
      </c>
    </row>
    <row r="202" spans="1:8" ht="31.5">
      <c r="A202" s="96" t="s">
        <v>93</v>
      </c>
      <c r="B202" s="99" t="s">
        <v>220</v>
      </c>
      <c r="C202" s="93" t="s">
        <v>58</v>
      </c>
      <c r="D202" s="95" t="s">
        <v>94</v>
      </c>
      <c r="E202" s="215"/>
      <c r="F202" s="230">
        <f t="shared" ref="F202:H205" si="32">F203</f>
        <v>294.7</v>
      </c>
      <c r="G202" s="230">
        <f t="shared" si="32"/>
        <v>300</v>
      </c>
      <c r="H202" s="98">
        <f t="shared" si="32"/>
        <v>200</v>
      </c>
    </row>
    <row r="203" spans="1:8">
      <c r="A203" s="96" t="s">
        <v>95</v>
      </c>
      <c r="B203" s="99" t="s">
        <v>220</v>
      </c>
      <c r="C203" s="93" t="s">
        <v>58</v>
      </c>
      <c r="D203" s="95" t="s">
        <v>96</v>
      </c>
      <c r="E203" s="215"/>
      <c r="F203" s="230">
        <f t="shared" si="32"/>
        <v>294.7</v>
      </c>
      <c r="G203" s="230">
        <f t="shared" si="32"/>
        <v>300</v>
      </c>
      <c r="H203" s="98">
        <f t="shared" si="32"/>
        <v>200</v>
      </c>
    </row>
    <row r="204" spans="1:8">
      <c r="A204" s="96" t="s">
        <v>95</v>
      </c>
      <c r="B204" s="99" t="s">
        <v>220</v>
      </c>
      <c r="C204" s="93" t="s">
        <v>58</v>
      </c>
      <c r="D204" s="95" t="s">
        <v>97</v>
      </c>
      <c r="E204" s="215"/>
      <c r="F204" s="230">
        <f t="shared" si="32"/>
        <v>294.7</v>
      </c>
      <c r="G204" s="230">
        <f t="shared" si="32"/>
        <v>300</v>
      </c>
      <c r="H204" s="98">
        <f t="shared" si="32"/>
        <v>200</v>
      </c>
    </row>
    <row r="205" spans="1:8" ht="94.5">
      <c r="A205" s="96" t="s">
        <v>640</v>
      </c>
      <c r="B205" s="99" t="s">
        <v>220</v>
      </c>
      <c r="C205" s="93" t="s">
        <v>58</v>
      </c>
      <c r="D205" s="95" t="s">
        <v>221</v>
      </c>
      <c r="E205" s="215"/>
      <c r="F205" s="230">
        <f t="shared" si="32"/>
        <v>294.7</v>
      </c>
      <c r="G205" s="230">
        <f t="shared" si="32"/>
        <v>300</v>
      </c>
      <c r="H205" s="98">
        <f t="shared" si="32"/>
        <v>200</v>
      </c>
    </row>
    <row r="206" spans="1:8" ht="47.25">
      <c r="A206" s="96" t="s">
        <v>222</v>
      </c>
      <c r="B206" s="99" t="s">
        <v>220</v>
      </c>
      <c r="C206" s="93" t="s">
        <v>58</v>
      </c>
      <c r="D206" s="95" t="s">
        <v>221</v>
      </c>
      <c r="E206" s="215" t="s">
        <v>80</v>
      </c>
      <c r="F206" s="230">
        <v>294.7</v>
      </c>
      <c r="G206" s="230">
        <v>300</v>
      </c>
      <c r="H206" s="98">
        <v>200</v>
      </c>
    </row>
    <row r="207" spans="1:8" ht="64.5" hidden="1" customHeight="1">
      <c r="A207" s="96" t="s">
        <v>223</v>
      </c>
      <c r="B207" s="99" t="s">
        <v>220</v>
      </c>
      <c r="C207" s="93" t="s">
        <v>58</v>
      </c>
      <c r="D207" s="95" t="s">
        <v>224</v>
      </c>
      <c r="E207" s="215"/>
      <c r="F207" s="230">
        <f>F208</f>
        <v>0</v>
      </c>
      <c r="G207" s="233"/>
      <c r="H207" s="102"/>
    </row>
    <row r="208" spans="1:8" hidden="1">
      <c r="A208" s="96" t="s">
        <v>225</v>
      </c>
      <c r="B208" s="99" t="s">
        <v>220</v>
      </c>
      <c r="C208" s="93" t="s">
        <v>58</v>
      </c>
      <c r="D208" s="95" t="s">
        <v>224</v>
      </c>
      <c r="E208" s="215" t="s">
        <v>226</v>
      </c>
      <c r="F208" s="230">
        <v>0</v>
      </c>
      <c r="G208" s="233"/>
      <c r="H208" s="102"/>
    </row>
    <row r="209" spans="1:8" ht="110.25" hidden="1">
      <c r="A209" s="138" t="s">
        <v>431</v>
      </c>
      <c r="B209" s="99" t="s">
        <v>220</v>
      </c>
      <c r="C209" s="93" t="s">
        <v>58</v>
      </c>
      <c r="D209" s="95" t="s">
        <v>227</v>
      </c>
      <c r="E209" s="215"/>
      <c r="F209" s="230">
        <f>F210</f>
        <v>0</v>
      </c>
      <c r="G209" s="233"/>
      <c r="H209" s="102"/>
    </row>
    <row r="210" spans="1:8" ht="110.25" hidden="1">
      <c r="A210" s="166" t="s">
        <v>432</v>
      </c>
      <c r="B210" s="99" t="s">
        <v>220</v>
      </c>
      <c r="C210" s="93" t="s">
        <v>58</v>
      </c>
      <c r="D210" s="95" t="s">
        <v>434</v>
      </c>
      <c r="E210" s="215"/>
      <c r="F210" s="230">
        <f>F211</f>
        <v>0</v>
      </c>
      <c r="G210" s="233"/>
      <c r="H210" s="102"/>
    </row>
    <row r="211" spans="1:8" ht="78.75" hidden="1">
      <c r="A211" s="103" t="s">
        <v>454</v>
      </c>
      <c r="B211" s="99" t="s">
        <v>220</v>
      </c>
      <c r="C211" s="93" t="s">
        <v>58</v>
      </c>
      <c r="D211" s="95" t="s">
        <v>248</v>
      </c>
      <c r="E211" s="215"/>
      <c r="F211" s="230">
        <f>F213</f>
        <v>0</v>
      </c>
      <c r="G211" s="233"/>
      <c r="H211" s="102"/>
    </row>
    <row r="212" spans="1:8" ht="48" hidden="1" customHeight="1">
      <c r="A212" s="103" t="s">
        <v>455</v>
      </c>
      <c r="B212" s="99" t="s">
        <v>220</v>
      </c>
      <c r="C212" s="93" t="s">
        <v>58</v>
      </c>
      <c r="D212" s="95" t="s">
        <v>435</v>
      </c>
      <c r="E212" s="215"/>
      <c r="F212" s="230">
        <f>F213</f>
        <v>0</v>
      </c>
      <c r="G212" s="233"/>
      <c r="H212" s="102"/>
    </row>
    <row r="213" spans="1:8" ht="47.25" hidden="1">
      <c r="A213" s="91" t="s">
        <v>67</v>
      </c>
      <c r="B213" s="116" t="s">
        <v>220</v>
      </c>
      <c r="C213" s="109" t="s">
        <v>58</v>
      </c>
      <c r="D213" s="97" t="s">
        <v>435</v>
      </c>
      <c r="E213" s="215" t="s">
        <v>80</v>
      </c>
      <c r="F213" s="230">
        <v>0</v>
      </c>
      <c r="G213" s="233"/>
      <c r="H213" s="102"/>
    </row>
    <row r="214" spans="1:8" ht="31.5">
      <c r="A214" s="103" t="s">
        <v>93</v>
      </c>
      <c r="B214" s="99" t="s">
        <v>220</v>
      </c>
      <c r="C214" s="93" t="s">
        <v>58</v>
      </c>
      <c r="D214" s="95" t="s">
        <v>94</v>
      </c>
      <c r="E214" s="215"/>
      <c r="F214" s="230">
        <f t="shared" ref="F214:H217" si="33">F215</f>
        <v>20</v>
      </c>
      <c r="G214" s="230">
        <f t="shared" si="33"/>
        <v>20</v>
      </c>
      <c r="H214" s="98">
        <f t="shared" si="33"/>
        <v>15</v>
      </c>
    </row>
    <row r="215" spans="1:8">
      <c r="A215" s="103" t="s">
        <v>95</v>
      </c>
      <c r="B215" s="116" t="s">
        <v>220</v>
      </c>
      <c r="C215" s="109" t="s">
        <v>58</v>
      </c>
      <c r="D215" s="95" t="s">
        <v>96</v>
      </c>
      <c r="E215" s="215"/>
      <c r="F215" s="230">
        <f t="shared" si="33"/>
        <v>20</v>
      </c>
      <c r="G215" s="230">
        <f t="shared" si="33"/>
        <v>20</v>
      </c>
      <c r="H215" s="98">
        <f t="shared" si="33"/>
        <v>15</v>
      </c>
    </row>
    <row r="216" spans="1:8" ht="29.25" customHeight="1">
      <c r="A216" s="103" t="s">
        <v>95</v>
      </c>
      <c r="B216" s="88" t="s">
        <v>220</v>
      </c>
      <c r="C216" s="88" t="s">
        <v>58</v>
      </c>
      <c r="D216" s="131" t="s">
        <v>97</v>
      </c>
      <c r="E216" s="215"/>
      <c r="F216" s="230">
        <f t="shared" si="33"/>
        <v>20</v>
      </c>
      <c r="G216" s="230">
        <f t="shared" si="33"/>
        <v>20</v>
      </c>
      <c r="H216" s="98">
        <f t="shared" si="33"/>
        <v>15</v>
      </c>
    </row>
    <row r="217" spans="1:8" ht="47.25">
      <c r="A217" s="103" t="s">
        <v>228</v>
      </c>
      <c r="B217" s="88" t="s">
        <v>220</v>
      </c>
      <c r="C217" s="88" t="s">
        <v>58</v>
      </c>
      <c r="D217" s="213" t="s">
        <v>229</v>
      </c>
      <c r="E217" s="215"/>
      <c r="F217" s="230">
        <f t="shared" si="33"/>
        <v>20</v>
      </c>
      <c r="G217" s="230">
        <f t="shared" si="33"/>
        <v>20</v>
      </c>
      <c r="H217" s="98">
        <f t="shared" si="33"/>
        <v>15</v>
      </c>
    </row>
    <row r="218" spans="1:8" ht="47.25">
      <c r="A218" s="91" t="s">
        <v>67</v>
      </c>
      <c r="B218" s="142" t="s">
        <v>220</v>
      </c>
      <c r="C218" s="143" t="s">
        <v>58</v>
      </c>
      <c r="D218" s="119" t="s">
        <v>229</v>
      </c>
      <c r="E218" s="215" t="s">
        <v>80</v>
      </c>
      <c r="F218" s="230">
        <v>20</v>
      </c>
      <c r="G218" s="230">
        <v>20</v>
      </c>
      <c r="H218" s="98">
        <v>15</v>
      </c>
    </row>
    <row r="219" spans="1:8" ht="110.25">
      <c r="A219" s="220" t="s">
        <v>599</v>
      </c>
      <c r="B219" s="88" t="s">
        <v>220</v>
      </c>
      <c r="C219" s="88" t="s">
        <v>58</v>
      </c>
      <c r="D219" s="118" t="str">
        <f>D220</f>
        <v>15 3 01 00360</v>
      </c>
      <c r="E219" s="215"/>
      <c r="F219" s="230">
        <f t="shared" ref="F219:H222" si="34">F220</f>
        <v>200</v>
      </c>
      <c r="G219" s="230">
        <f t="shared" si="34"/>
        <v>200</v>
      </c>
      <c r="H219" s="98">
        <f t="shared" si="34"/>
        <v>200</v>
      </c>
    </row>
    <row r="220" spans="1:8" ht="94.5">
      <c r="A220" s="220" t="s">
        <v>603</v>
      </c>
      <c r="B220" s="142" t="s">
        <v>220</v>
      </c>
      <c r="C220" s="143" t="s">
        <v>58</v>
      </c>
      <c r="D220" s="118" t="str">
        <f>D221</f>
        <v>15 3 01 00360</v>
      </c>
      <c r="E220" s="215"/>
      <c r="F220" s="230">
        <f t="shared" si="34"/>
        <v>200</v>
      </c>
      <c r="G220" s="230">
        <f t="shared" si="34"/>
        <v>200</v>
      </c>
      <c r="H220" s="98">
        <f t="shared" si="34"/>
        <v>200</v>
      </c>
    </row>
    <row r="221" spans="1:8" ht="94.5">
      <c r="A221" s="219" t="s">
        <v>611</v>
      </c>
      <c r="B221" s="88" t="s">
        <v>220</v>
      </c>
      <c r="C221" s="88" t="s">
        <v>58</v>
      </c>
      <c r="D221" s="217" t="s">
        <v>435</v>
      </c>
      <c r="E221" s="215"/>
      <c r="F221" s="230">
        <f t="shared" si="34"/>
        <v>200</v>
      </c>
      <c r="G221" s="230">
        <f t="shared" si="34"/>
        <v>200</v>
      </c>
      <c r="H221" s="98">
        <f t="shared" si="34"/>
        <v>200</v>
      </c>
    </row>
    <row r="222" spans="1:8" ht="78.75">
      <c r="A222" s="219" t="s">
        <v>602</v>
      </c>
      <c r="B222" s="88" t="s">
        <v>220</v>
      </c>
      <c r="C222" s="88" t="s">
        <v>58</v>
      </c>
      <c r="D222" s="217" t="s">
        <v>435</v>
      </c>
      <c r="E222" s="215"/>
      <c r="F222" s="230">
        <f t="shared" si="34"/>
        <v>200</v>
      </c>
      <c r="G222" s="230">
        <f t="shared" si="34"/>
        <v>200</v>
      </c>
      <c r="H222" s="98">
        <f t="shared" si="34"/>
        <v>200</v>
      </c>
    </row>
    <row r="223" spans="1:8" ht="47.25">
      <c r="A223" s="218" t="s">
        <v>67</v>
      </c>
      <c r="B223" s="142" t="s">
        <v>220</v>
      </c>
      <c r="C223" s="143" t="s">
        <v>58</v>
      </c>
      <c r="D223" s="217" t="s">
        <v>435</v>
      </c>
      <c r="E223" s="215" t="s">
        <v>80</v>
      </c>
      <c r="F223" s="230">
        <v>200</v>
      </c>
      <c r="G223" s="230">
        <v>200</v>
      </c>
      <c r="H223" s="98">
        <v>200</v>
      </c>
    </row>
    <row r="224" spans="1:8">
      <c r="A224" s="166" t="s">
        <v>27</v>
      </c>
      <c r="B224" s="89" t="s">
        <v>220</v>
      </c>
      <c r="C224" s="89" t="s">
        <v>151</v>
      </c>
      <c r="D224" s="137"/>
      <c r="E224" s="215"/>
      <c r="F224" s="82">
        <f>F230+F229+F257</f>
        <v>2585.4</v>
      </c>
      <c r="G224" s="82">
        <f>G230+G229</f>
        <v>300</v>
      </c>
      <c r="H224" s="83">
        <f>H230+H229</f>
        <v>350</v>
      </c>
    </row>
    <row r="225" spans="1:8" ht="31.5" hidden="1">
      <c r="A225" s="103" t="s">
        <v>93</v>
      </c>
      <c r="B225" s="122" t="s">
        <v>220</v>
      </c>
      <c r="C225" s="123" t="s">
        <v>151</v>
      </c>
      <c r="D225" s="95" t="s">
        <v>94</v>
      </c>
      <c r="E225" s="215"/>
      <c r="F225" s="230">
        <f>F226</f>
        <v>0</v>
      </c>
      <c r="G225" s="233"/>
      <c r="H225" s="102"/>
    </row>
    <row r="226" spans="1:8" hidden="1">
      <c r="A226" s="103" t="s">
        <v>95</v>
      </c>
      <c r="B226" s="99" t="s">
        <v>220</v>
      </c>
      <c r="C226" s="93" t="s">
        <v>151</v>
      </c>
      <c r="D226" s="95" t="s">
        <v>96</v>
      </c>
      <c r="E226" s="215"/>
      <c r="F226" s="230">
        <f>F228</f>
        <v>0</v>
      </c>
      <c r="G226" s="233"/>
      <c r="H226" s="102"/>
    </row>
    <row r="227" spans="1:8" hidden="1">
      <c r="A227" s="103" t="s">
        <v>95</v>
      </c>
      <c r="B227" s="99" t="s">
        <v>220</v>
      </c>
      <c r="C227" s="93" t="s">
        <v>151</v>
      </c>
      <c r="D227" s="95" t="s">
        <v>97</v>
      </c>
      <c r="E227" s="215"/>
      <c r="F227" s="230">
        <f>F229</f>
        <v>0</v>
      </c>
      <c r="G227" s="233"/>
      <c r="H227" s="102"/>
    </row>
    <row r="228" spans="1:8" ht="132.75" hidden="1" customHeight="1">
      <c r="A228" s="103" t="s">
        <v>230</v>
      </c>
      <c r="B228" s="122" t="s">
        <v>220</v>
      </c>
      <c r="C228" s="93" t="s">
        <v>151</v>
      </c>
      <c r="D228" s="95" t="s">
        <v>231</v>
      </c>
      <c r="E228" s="215"/>
      <c r="F228" s="230">
        <f>F229</f>
        <v>0</v>
      </c>
      <c r="G228" s="233"/>
      <c r="H228" s="102"/>
    </row>
    <row r="229" spans="1:8" hidden="1">
      <c r="A229" s="103" t="s">
        <v>225</v>
      </c>
      <c r="B229" s="99" t="s">
        <v>220</v>
      </c>
      <c r="C229" s="93" t="s">
        <v>151</v>
      </c>
      <c r="D229" s="95" t="s">
        <v>231</v>
      </c>
      <c r="E229" s="215" t="s">
        <v>226</v>
      </c>
      <c r="F229" s="230">
        <v>0</v>
      </c>
      <c r="G229" s="233"/>
      <c r="H229" s="102"/>
    </row>
    <row r="230" spans="1:8" ht="118.5" customHeight="1">
      <c r="A230" s="166" t="s">
        <v>599</v>
      </c>
      <c r="B230" s="101" t="s">
        <v>220</v>
      </c>
      <c r="C230" s="85" t="s">
        <v>151</v>
      </c>
      <c r="D230" s="395" t="s">
        <v>227</v>
      </c>
      <c r="E230" s="215"/>
      <c r="F230" s="82">
        <f>F237+F256+F246</f>
        <v>2355.3000000000002</v>
      </c>
      <c r="G230" s="82">
        <f>G237+G256</f>
        <v>300</v>
      </c>
      <c r="H230" s="83">
        <f>H237+H256</f>
        <v>350</v>
      </c>
    </row>
    <row r="231" spans="1:8" ht="38.25" customHeight="1">
      <c r="A231" s="113" t="s">
        <v>598</v>
      </c>
      <c r="B231" s="101" t="s">
        <v>220</v>
      </c>
      <c r="C231" s="85" t="s">
        <v>151</v>
      </c>
      <c r="D231" s="395" t="s">
        <v>232</v>
      </c>
      <c r="E231" s="215"/>
      <c r="F231" s="82">
        <f>F234+F237+F246</f>
        <v>2205.3000000000002</v>
      </c>
      <c r="G231" s="82">
        <f>G235</f>
        <v>100</v>
      </c>
      <c r="H231" s="83">
        <f>H235</f>
        <v>100</v>
      </c>
    </row>
    <row r="232" spans="1:8" ht="47.25" hidden="1">
      <c r="A232" s="120" t="s">
        <v>233</v>
      </c>
      <c r="B232" s="99" t="s">
        <v>220</v>
      </c>
      <c r="C232" s="93" t="s">
        <v>151</v>
      </c>
      <c r="D232" s="95" t="s">
        <v>234</v>
      </c>
      <c r="E232" s="215"/>
      <c r="F232" s="230">
        <f>F234</f>
        <v>0</v>
      </c>
      <c r="G232" s="233"/>
      <c r="H232" s="102"/>
    </row>
    <row r="233" spans="1:8" ht="47.25" hidden="1">
      <c r="A233" s="120" t="s">
        <v>235</v>
      </c>
      <c r="B233" s="99" t="s">
        <v>220</v>
      </c>
      <c r="C233" s="93" t="s">
        <v>151</v>
      </c>
      <c r="D233" s="95" t="s">
        <v>236</v>
      </c>
      <c r="E233" s="215"/>
      <c r="F233" s="230">
        <f>F234</f>
        <v>0</v>
      </c>
      <c r="G233" s="233"/>
      <c r="H233" s="102"/>
    </row>
    <row r="234" spans="1:8" ht="47.25" hidden="1">
      <c r="A234" s="139" t="s">
        <v>67</v>
      </c>
      <c r="B234" s="99" t="s">
        <v>220</v>
      </c>
      <c r="C234" s="93" t="s">
        <v>151</v>
      </c>
      <c r="D234" s="95" t="s">
        <v>236</v>
      </c>
      <c r="E234" s="215" t="s">
        <v>80</v>
      </c>
      <c r="F234" s="230">
        <v>0</v>
      </c>
      <c r="G234" s="233"/>
      <c r="H234" s="102"/>
    </row>
    <row r="235" spans="1:8" ht="123.75" customHeight="1">
      <c r="A235" s="120" t="s">
        <v>450</v>
      </c>
      <c r="B235" s="99" t="s">
        <v>220</v>
      </c>
      <c r="C235" s="93" t="s">
        <v>151</v>
      </c>
      <c r="D235" s="95" t="s">
        <v>234</v>
      </c>
      <c r="E235" s="215"/>
      <c r="F235" s="230">
        <f t="shared" ref="F235:H236" si="35">F236</f>
        <v>100.00000000000001</v>
      </c>
      <c r="G235" s="230">
        <f t="shared" si="35"/>
        <v>100</v>
      </c>
      <c r="H235" s="98">
        <f t="shared" si="35"/>
        <v>100</v>
      </c>
    </row>
    <row r="236" spans="1:8" ht="103.5" customHeight="1">
      <c r="A236" s="120" t="s">
        <v>451</v>
      </c>
      <c r="B236" s="99" t="s">
        <v>220</v>
      </c>
      <c r="C236" s="93" t="s">
        <v>151</v>
      </c>
      <c r="D236" s="95" t="s">
        <v>237</v>
      </c>
      <c r="E236" s="215"/>
      <c r="F236" s="230">
        <f t="shared" si="35"/>
        <v>100.00000000000001</v>
      </c>
      <c r="G236" s="230">
        <f t="shared" si="35"/>
        <v>100</v>
      </c>
      <c r="H236" s="98">
        <f t="shared" si="35"/>
        <v>100</v>
      </c>
    </row>
    <row r="237" spans="1:8" ht="47.25">
      <c r="A237" s="91" t="s">
        <v>67</v>
      </c>
      <c r="B237" s="99" t="s">
        <v>220</v>
      </c>
      <c r="C237" s="93" t="s">
        <v>151</v>
      </c>
      <c r="D237" s="95" t="s">
        <v>237</v>
      </c>
      <c r="E237" s="215" t="s">
        <v>80</v>
      </c>
      <c r="F237" s="230">
        <f>205.3-105.3</f>
        <v>100.00000000000001</v>
      </c>
      <c r="G237" s="230">
        <v>100</v>
      </c>
      <c r="H237" s="98">
        <v>100</v>
      </c>
    </row>
    <row r="238" spans="1:8" ht="31.5" hidden="1">
      <c r="A238" s="169" t="s">
        <v>238</v>
      </c>
      <c r="B238" s="101" t="s">
        <v>220</v>
      </c>
      <c r="C238" s="85" t="s">
        <v>151</v>
      </c>
      <c r="D238" s="395" t="s">
        <v>239</v>
      </c>
      <c r="E238" s="215"/>
      <c r="F238" s="82">
        <f>F241+F244</f>
        <v>0</v>
      </c>
      <c r="G238" s="233"/>
      <c r="H238" s="102"/>
    </row>
    <row r="239" spans="1:8" ht="47.25" hidden="1">
      <c r="A239" s="120" t="s">
        <v>240</v>
      </c>
      <c r="B239" s="99" t="s">
        <v>220</v>
      </c>
      <c r="C239" s="93" t="s">
        <v>151</v>
      </c>
      <c r="D239" s="95" t="s">
        <v>241</v>
      </c>
      <c r="E239" s="215"/>
      <c r="F239" s="230">
        <f>F240</f>
        <v>0</v>
      </c>
      <c r="G239" s="233"/>
      <c r="H239" s="102"/>
    </row>
    <row r="240" spans="1:8" ht="47.25" hidden="1">
      <c r="A240" s="120" t="s">
        <v>242</v>
      </c>
      <c r="B240" s="99" t="s">
        <v>220</v>
      </c>
      <c r="C240" s="93" t="s">
        <v>151</v>
      </c>
      <c r="D240" s="95" t="s">
        <v>243</v>
      </c>
      <c r="E240" s="215"/>
      <c r="F240" s="230">
        <f>F241</f>
        <v>0</v>
      </c>
      <c r="G240" s="233"/>
      <c r="H240" s="102"/>
    </row>
    <row r="241" spans="1:8" ht="47.25" hidden="1">
      <c r="A241" s="91" t="s">
        <v>67</v>
      </c>
      <c r="B241" s="99" t="s">
        <v>220</v>
      </c>
      <c r="C241" s="93" t="s">
        <v>151</v>
      </c>
      <c r="D241" s="95" t="s">
        <v>243</v>
      </c>
      <c r="E241" s="215" t="s">
        <v>80</v>
      </c>
      <c r="F241" s="230">
        <v>0</v>
      </c>
      <c r="G241" s="233"/>
      <c r="H241" s="102"/>
    </row>
    <row r="242" spans="1:8" ht="47.25" hidden="1">
      <c r="A242" s="120" t="s">
        <v>244</v>
      </c>
      <c r="B242" s="99" t="s">
        <v>220</v>
      </c>
      <c r="C242" s="93" t="s">
        <v>151</v>
      </c>
      <c r="D242" s="95" t="s">
        <v>245</v>
      </c>
      <c r="E242" s="215"/>
      <c r="F242" s="230">
        <f>F243</f>
        <v>0</v>
      </c>
      <c r="G242" s="233"/>
      <c r="H242" s="102"/>
    </row>
    <row r="243" spans="1:8" ht="31.5" hidden="1">
      <c r="A243" s="114" t="s">
        <v>246</v>
      </c>
      <c r="B243" s="99" t="s">
        <v>220</v>
      </c>
      <c r="C243" s="93" t="s">
        <v>151</v>
      </c>
      <c r="D243" s="95" t="s">
        <v>245</v>
      </c>
      <c r="E243" s="215"/>
      <c r="F243" s="230">
        <f>F244</f>
        <v>0</v>
      </c>
      <c r="G243" s="233"/>
      <c r="H243" s="102"/>
    </row>
    <row r="244" spans="1:8" ht="47.25" hidden="1">
      <c r="A244" s="91" t="s">
        <v>67</v>
      </c>
      <c r="B244" s="99" t="s">
        <v>220</v>
      </c>
      <c r="C244" s="93" t="s">
        <v>151</v>
      </c>
      <c r="D244" s="95" t="s">
        <v>245</v>
      </c>
      <c r="E244" s="215" t="s">
        <v>80</v>
      </c>
      <c r="F244" s="230">
        <v>0</v>
      </c>
      <c r="G244" s="233"/>
      <c r="H244" s="102"/>
    </row>
    <row r="245" spans="1:8">
      <c r="A245" s="91"/>
      <c r="B245" s="99" t="s">
        <v>220</v>
      </c>
      <c r="C245" s="93" t="s">
        <v>151</v>
      </c>
      <c r="D245" s="95" t="s">
        <v>635</v>
      </c>
      <c r="E245" s="215"/>
      <c r="F245" s="230">
        <f>F246</f>
        <v>2105.3000000000002</v>
      </c>
      <c r="G245" s="230">
        <f t="shared" ref="G245:H245" si="36">G246</f>
        <v>0</v>
      </c>
      <c r="H245" s="98">
        <f t="shared" si="36"/>
        <v>0</v>
      </c>
    </row>
    <row r="246" spans="1:8" ht="47.25">
      <c r="A246" s="91" t="s">
        <v>67</v>
      </c>
      <c r="B246" s="99" t="s">
        <v>220</v>
      </c>
      <c r="C246" s="93" t="s">
        <v>151</v>
      </c>
      <c r="D246" s="95" t="s">
        <v>635</v>
      </c>
      <c r="E246" s="215" t="s">
        <v>80</v>
      </c>
      <c r="F246" s="230">
        <v>2105.3000000000002</v>
      </c>
      <c r="G246" s="230">
        <v>0</v>
      </c>
      <c r="H246" s="98">
        <v>0</v>
      </c>
    </row>
    <row r="247" spans="1:8" ht="45.75" customHeight="1">
      <c r="A247" s="113" t="s">
        <v>600</v>
      </c>
      <c r="B247" s="101" t="s">
        <v>220</v>
      </c>
      <c r="C247" s="85" t="s">
        <v>151</v>
      </c>
      <c r="D247" s="395" t="s">
        <v>239</v>
      </c>
      <c r="E247" s="215"/>
      <c r="F247" s="82">
        <f>F253+F256</f>
        <v>150</v>
      </c>
      <c r="G247" s="245">
        <f>G254</f>
        <v>200</v>
      </c>
      <c r="H247" s="83">
        <f>H254</f>
        <v>250</v>
      </c>
    </row>
    <row r="248" spans="1:8" ht="47.25" hidden="1">
      <c r="A248" s="120" t="s">
        <v>247</v>
      </c>
      <c r="B248" s="99" t="s">
        <v>220</v>
      </c>
      <c r="C248" s="93" t="s">
        <v>151</v>
      </c>
      <c r="D248" s="95" t="s">
        <v>248</v>
      </c>
      <c r="E248" s="215"/>
      <c r="F248" s="230">
        <f>F249</f>
        <v>0</v>
      </c>
      <c r="G248" s="233"/>
      <c r="H248" s="102"/>
    </row>
    <row r="249" spans="1:8" ht="31.5" hidden="1">
      <c r="A249" s="114" t="s">
        <v>249</v>
      </c>
      <c r="B249" s="101" t="s">
        <v>220</v>
      </c>
      <c r="C249" s="85" t="s">
        <v>151</v>
      </c>
      <c r="D249" s="95" t="s">
        <v>250</v>
      </c>
      <c r="E249" s="215"/>
      <c r="F249" s="230">
        <f>F250</f>
        <v>0</v>
      </c>
      <c r="G249" s="233"/>
      <c r="H249" s="102"/>
    </row>
    <row r="250" spans="1:8" ht="47.25" hidden="1">
      <c r="A250" s="115" t="s">
        <v>67</v>
      </c>
      <c r="B250" s="99" t="s">
        <v>220</v>
      </c>
      <c r="C250" s="93" t="s">
        <v>151</v>
      </c>
      <c r="D250" s="95" t="s">
        <v>250</v>
      </c>
      <c r="E250" s="215" t="s">
        <v>80</v>
      </c>
      <c r="F250" s="230">
        <v>0</v>
      </c>
      <c r="G250" s="233"/>
      <c r="H250" s="102"/>
    </row>
    <row r="251" spans="1:8" ht="47.25" hidden="1">
      <c r="A251" s="120" t="s">
        <v>247</v>
      </c>
      <c r="B251" s="99" t="s">
        <v>220</v>
      </c>
      <c r="C251" s="93" t="s">
        <v>151</v>
      </c>
      <c r="D251" s="95" t="s">
        <v>241</v>
      </c>
      <c r="E251" s="215"/>
      <c r="F251" s="230">
        <f>F252</f>
        <v>0</v>
      </c>
      <c r="G251" s="233"/>
      <c r="H251" s="102"/>
    </row>
    <row r="252" spans="1:8" ht="31.5" hidden="1">
      <c r="A252" s="114" t="s">
        <v>249</v>
      </c>
      <c r="B252" s="99" t="s">
        <v>220</v>
      </c>
      <c r="C252" s="93" t="s">
        <v>151</v>
      </c>
      <c r="D252" s="95" t="s">
        <v>251</v>
      </c>
      <c r="E252" s="215"/>
      <c r="F252" s="230">
        <f>F253</f>
        <v>0</v>
      </c>
      <c r="G252" s="233"/>
      <c r="H252" s="102"/>
    </row>
    <row r="253" spans="1:8" ht="47.25" hidden="1">
      <c r="A253" s="115" t="s">
        <v>67</v>
      </c>
      <c r="B253" s="99" t="s">
        <v>220</v>
      </c>
      <c r="C253" s="93" t="s">
        <v>151</v>
      </c>
      <c r="D253" s="95" t="s">
        <v>251</v>
      </c>
      <c r="E253" s="215">
        <v>240</v>
      </c>
      <c r="F253" s="230">
        <v>0</v>
      </c>
      <c r="G253" s="233"/>
      <c r="H253" s="102"/>
    </row>
    <row r="254" spans="1:8" ht="35.25" customHeight="1">
      <c r="A254" s="120" t="s">
        <v>453</v>
      </c>
      <c r="B254" s="116" t="s">
        <v>220</v>
      </c>
      <c r="C254" s="109" t="s">
        <v>151</v>
      </c>
      <c r="D254" s="95" t="s">
        <v>436</v>
      </c>
      <c r="E254" s="215"/>
      <c r="F254" s="230">
        <f t="shared" ref="F254:H255" si="37">F255</f>
        <v>150</v>
      </c>
      <c r="G254" s="230">
        <f t="shared" si="37"/>
        <v>200</v>
      </c>
      <c r="H254" s="98">
        <f t="shared" si="37"/>
        <v>250</v>
      </c>
    </row>
    <row r="255" spans="1:8" ht="15.75" customHeight="1">
      <c r="A255" s="120" t="s">
        <v>452</v>
      </c>
      <c r="B255" s="116" t="s">
        <v>220</v>
      </c>
      <c r="C255" s="109" t="s">
        <v>151</v>
      </c>
      <c r="D255" s="95" t="s">
        <v>436</v>
      </c>
      <c r="E255" s="215"/>
      <c r="F255" s="230">
        <f t="shared" si="37"/>
        <v>150</v>
      </c>
      <c r="G255" s="230">
        <f t="shared" si="37"/>
        <v>200</v>
      </c>
      <c r="H255" s="98">
        <f t="shared" si="37"/>
        <v>250</v>
      </c>
    </row>
    <row r="256" spans="1:8" ht="47.25">
      <c r="A256" s="115" t="s">
        <v>67</v>
      </c>
      <c r="B256" s="153" t="s">
        <v>220</v>
      </c>
      <c r="C256" s="153" t="s">
        <v>151</v>
      </c>
      <c r="D256" s="133" t="s">
        <v>436</v>
      </c>
      <c r="E256" s="215" t="s">
        <v>80</v>
      </c>
      <c r="F256" s="230">
        <v>150</v>
      </c>
      <c r="G256" s="227">
        <v>200</v>
      </c>
      <c r="H256" s="266">
        <v>250</v>
      </c>
    </row>
    <row r="257" spans="1:8" ht="31.5">
      <c r="A257" s="103" t="s">
        <v>93</v>
      </c>
      <c r="B257" s="116" t="s">
        <v>220</v>
      </c>
      <c r="C257" s="109" t="s">
        <v>151</v>
      </c>
      <c r="D257" s="395" t="s">
        <v>94</v>
      </c>
      <c r="E257" s="214"/>
      <c r="F257" s="337">
        <f>F258</f>
        <v>230.1</v>
      </c>
      <c r="G257" s="98">
        <f t="shared" ref="G257:H260" si="38">G258</f>
        <v>0</v>
      </c>
      <c r="H257" s="98">
        <f t="shared" si="38"/>
        <v>0</v>
      </c>
    </row>
    <row r="258" spans="1:8">
      <c r="A258" s="103" t="s">
        <v>95</v>
      </c>
      <c r="B258" s="153" t="s">
        <v>220</v>
      </c>
      <c r="C258" s="153" t="s">
        <v>151</v>
      </c>
      <c r="D258" s="97" t="s">
        <v>96</v>
      </c>
      <c r="E258" s="214"/>
      <c r="F258" s="337">
        <f>F259</f>
        <v>230.1</v>
      </c>
      <c r="G258" s="98">
        <f t="shared" si="38"/>
        <v>0</v>
      </c>
      <c r="H258" s="98">
        <f t="shared" si="38"/>
        <v>0</v>
      </c>
    </row>
    <row r="259" spans="1:8">
      <c r="A259" s="103" t="s">
        <v>95</v>
      </c>
      <c r="B259" s="116" t="s">
        <v>220</v>
      </c>
      <c r="C259" s="109" t="s">
        <v>151</v>
      </c>
      <c r="D259" s="118" t="s">
        <v>108</v>
      </c>
      <c r="E259" s="214"/>
      <c r="F259" s="337">
        <f>F260</f>
        <v>230.1</v>
      </c>
      <c r="G259" s="98">
        <f t="shared" si="38"/>
        <v>0</v>
      </c>
      <c r="H259" s="98">
        <f t="shared" si="38"/>
        <v>0</v>
      </c>
    </row>
    <row r="260" spans="1:8" ht="31.5">
      <c r="A260" s="219" t="s">
        <v>633</v>
      </c>
      <c r="B260" s="153" t="s">
        <v>220</v>
      </c>
      <c r="C260" s="153" t="s">
        <v>151</v>
      </c>
      <c r="D260" s="118" t="s">
        <v>638</v>
      </c>
      <c r="E260" s="265"/>
      <c r="F260" s="338">
        <f>F261</f>
        <v>230.1</v>
      </c>
      <c r="G260" s="98">
        <f t="shared" si="38"/>
        <v>0</v>
      </c>
      <c r="H260" s="98">
        <f t="shared" si="38"/>
        <v>0</v>
      </c>
    </row>
    <row r="261" spans="1:8" ht="141.75">
      <c r="A261" s="221" t="s">
        <v>629</v>
      </c>
      <c r="B261" s="88" t="s">
        <v>220</v>
      </c>
      <c r="C261" s="88" t="s">
        <v>151</v>
      </c>
      <c r="D261" s="118" t="s">
        <v>638</v>
      </c>
      <c r="E261" s="214" t="s">
        <v>631</v>
      </c>
      <c r="F261" s="98">
        <v>230.1</v>
      </c>
      <c r="G261" s="267">
        <v>0</v>
      </c>
      <c r="H261" s="268">
        <v>0</v>
      </c>
    </row>
    <row r="262" spans="1:8">
      <c r="A262" s="187" t="s">
        <v>28</v>
      </c>
      <c r="B262" s="137" t="s">
        <v>220</v>
      </c>
      <c r="C262" s="161" t="s">
        <v>60</v>
      </c>
      <c r="D262" s="161"/>
      <c r="E262" s="264"/>
      <c r="F262" s="249">
        <f>F267+F269+F274+F285+F289+F292+F298+F301+F315+F311</f>
        <v>6400.0999999999995</v>
      </c>
      <c r="G262" s="241">
        <f>G267+G269+G274+G285+G289+G292+G298+G301+G315</f>
        <v>4596.3999999999996</v>
      </c>
      <c r="H262" s="155">
        <f>H267+H269+H274+H285+H289+H292+H298+H301+H315</f>
        <v>3950</v>
      </c>
    </row>
    <row r="263" spans="1:8" ht="31.5">
      <c r="A263" s="96" t="s">
        <v>93</v>
      </c>
      <c r="B263" s="135" t="s">
        <v>220</v>
      </c>
      <c r="C263" s="395" t="s">
        <v>60</v>
      </c>
      <c r="D263" s="395" t="s">
        <v>94</v>
      </c>
      <c r="E263" s="215"/>
      <c r="F263" s="241">
        <f t="shared" ref="F263:H264" si="39">F264</f>
        <v>3032.1</v>
      </c>
      <c r="G263" s="241">
        <f t="shared" si="39"/>
        <v>2876.4</v>
      </c>
      <c r="H263" s="155">
        <f t="shared" si="39"/>
        <v>2080</v>
      </c>
    </row>
    <row r="264" spans="1:8">
      <c r="A264" s="96" t="s">
        <v>95</v>
      </c>
      <c r="B264" s="133" t="s">
        <v>220</v>
      </c>
      <c r="C264" s="97" t="s">
        <v>60</v>
      </c>
      <c r="D264" s="97" t="s">
        <v>96</v>
      </c>
      <c r="E264" s="215"/>
      <c r="F264" s="242">
        <f t="shared" si="39"/>
        <v>3032.1</v>
      </c>
      <c r="G264" s="242">
        <f t="shared" si="39"/>
        <v>2876.4</v>
      </c>
      <c r="H264" s="105">
        <f t="shared" si="39"/>
        <v>2080</v>
      </c>
    </row>
    <row r="265" spans="1:8">
      <c r="A265" s="170" t="s">
        <v>95</v>
      </c>
      <c r="B265" s="118" t="s">
        <v>220</v>
      </c>
      <c r="C265" s="118" t="s">
        <v>60</v>
      </c>
      <c r="D265" s="118" t="s">
        <v>108</v>
      </c>
      <c r="E265" s="215"/>
      <c r="F265" s="105">
        <f>F267+F269</f>
        <v>3032.1</v>
      </c>
      <c r="G265" s="246">
        <f>G267+G269</f>
        <v>2876.4</v>
      </c>
      <c r="H265" s="105">
        <f>H267+H269</f>
        <v>2080</v>
      </c>
    </row>
    <row r="266" spans="1:8">
      <c r="A266" s="171" t="s">
        <v>252</v>
      </c>
      <c r="B266" s="118" t="s">
        <v>220</v>
      </c>
      <c r="C266" s="118" t="s">
        <v>60</v>
      </c>
      <c r="D266" s="118" t="s">
        <v>253</v>
      </c>
      <c r="E266" s="215"/>
      <c r="F266" s="105">
        <f>F267</f>
        <v>1882.1</v>
      </c>
      <c r="G266" s="247">
        <f>G267</f>
        <v>2102.4</v>
      </c>
      <c r="H266" s="80">
        <f>H267</f>
        <v>1680</v>
      </c>
    </row>
    <row r="267" spans="1:8" ht="47.25">
      <c r="A267" s="147" t="s">
        <v>67</v>
      </c>
      <c r="B267" s="118" t="s">
        <v>220</v>
      </c>
      <c r="C267" s="118" t="s">
        <v>60</v>
      </c>
      <c r="D267" s="118" t="s">
        <v>253</v>
      </c>
      <c r="E267" s="215" t="s">
        <v>80</v>
      </c>
      <c r="F267" s="105">
        <f>1832.1+400-350</f>
        <v>1882.1</v>
      </c>
      <c r="G267" s="248">
        <f>1622.4+480</f>
        <v>2102.4</v>
      </c>
      <c r="H267" s="105">
        <f>1630+50</f>
        <v>1680</v>
      </c>
    </row>
    <row r="268" spans="1:8" ht="31.5">
      <c r="A268" s="91" t="s">
        <v>254</v>
      </c>
      <c r="B268" s="154" t="s">
        <v>220</v>
      </c>
      <c r="C268" s="144" t="s">
        <v>60</v>
      </c>
      <c r="D268" s="124" t="s">
        <v>255</v>
      </c>
      <c r="E268" s="215"/>
      <c r="F268" s="237">
        <f>F269</f>
        <v>1150</v>
      </c>
      <c r="G268" s="246">
        <f>G269</f>
        <v>774</v>
      </c>
      <c r="H268" s="105">
        <f>H269</f>
        <v>400</v>
      </c>
    </row>
    <row r="269" spans="1:8" ht="47.25">
      <c r="A269" s="91" t="s">
        <v>67</v>
      </c>
      <c r="B269" s="118" t="s">
        <v>220</v>
      </c>
      <c r="C269" s="118" t="s">
        <v>60</v>
      </c>
      <c r="D269" s="131" t="s">
        <v>255</v>
      </c>
      <c r="E269" s="215" t="s">
        <v>80</v>
      </c>
      <c r="F269" s="231">
        <f>650+300+200</f>
        <v>1150</v>
      </c>
      <c r="G269" s="246">
        <f>474+300</f>
        <v>774</v>
      </c>
      <c r="H269" s="105">
        <v>400</v>
      </c>
    </row>
    <row r="270" spans="1:8" ht="47.25">
      <c r="A270" s="110" t="s">
        <v>256</v>
      </c>
      <c r="B270" s="396" t="s">
        <v>220</v>
      </c>
      <c r="C270" s="396" t="s">
        <v>60</v>
      </c>
      <c r="D270" s="135" t="s">
        <v>257</v>
      </c>
      <c r="E270" s="215"/>
      <c r="F270" s="241">
        <f>F274+F278+F281+F285+F289+F292</f>
        <v>1260</v>
      </c>
      <c r="G270" s="241">
        <f>G274+G278+G281+G285+G289</f>
        <v>1200</v>
      </c>
      <c r="H270" s="155">
        <f>H274+H278+H281+H285+H289</f>
        <v>1350</v>
      </c>
    </row>
    <row r="271" spans="1:8" ht="31.5">
      <c r="A271" s="113" t="s">
        <v>258</v>
      </c>
      <c r="B271" s="396" t="s">
        <v>220</v>
      </c>
      <c r="C271" s="396" t="s">
        <v>60</v>
      </c>
      <c r="D271" s="135" t="s">
        <v>259</v>
      </c>
      <c r="E271" s="215"/>
      <c r="F271" s="241">
        <f>F274</f>
        <v>750</v>
      </c>
      <c r="G271" s="241">
        <f t="shared" ref="G271:H273" si="40">G272</f>
        <v>800</v>
      </c>
      <c r="H271" s="155">
        <f t="shared" si="40"/>
        <v>850</v>
      </c>
    </row>
    <row r="272" spans="1:8" ht="31.5">
      <c r="A272" s="120" t="s">
        <v>260</v>
      </c>
      <c r="B272" s="118" t="s">
        <v>220</v>
      </c>
      <c r="C272" s="118" t="s">
        <v>60</v>
      </c>
      <c r="D272" s="131" t="s">
        <v>261</v>
      </c>
      <c r="E272" s="215"/>
      <c r="F272" s="231">
        <f>F273</f>
        <v>750</v>
      </c>
      <c r="G272" s="231">
        <f t="shared" si="40"/>
        <v>800</v>
      </c>
      <c r="H272" s="105">
        <f t="shared" si="40"/>
        <v>850</v>
      </c>
    </row>
    <row r="273" spans="1:8">
      <c r="A273" s="120" t="s">
        <v>612</v>
      </c>
      <c r="B273" s="118" t="s">
        <v>220</v>
      </c>
      <c r="C273" s="118" t="s">
        <v>60</v>
      </c>
      <c r="D273" s="131" t="s">
        <v>263</v>
      </c>
      <c r="E273" s="215"/>
      <c r="F273" s="231">
        <f>F274</f>
        <v>750</v>
      </c>
      <c r="G273" s="231">
        <f t="shared" si="40"/>
        <v>800</v>
      </c>
      <c r="H273" s="105">
        <f t="shared" si="40"/>
        <v>850</v>
      </c>
    </row>
    <row r="274" spans="1:8" ht="61.5" customHeight="1">
      <c r="A274" s="91" t="s">
        <v>67</v>
      </c>
      <c r="B274" s="118" t="s">
        <v>220</v>
      </c>
      <c r="C274" s="118" t="s">
        <v>60</v>
      </c>
      <c r="D274" s="131" t="s">
        <v>263</v>
      </c>
      <c r="E274" s="215" t="s">
        <v>80</v>
      </c>
      <c r="F274" s="231">
        <v>750</v>
      </c>
      <c r="G274" s="231">
        <v>800</v>
      </c>
      <c r="H274" s="105">
        <v>850</v>
      </c>
    </row>
    <row r="275" spans="1:8" ht="47.25" hidden="1">
      <c r="A275" s="113" t="s">
        <v>264</v>
      </c>
      <c r="B275" s="137" t="s">
        <v>220</v>
      </c>
      <c r="C275" s="161" t="s">
        <v>60</v>
      </c>
      <c r="D275" s="172" t="s">
        <v>265</v>
      </c>
      <c r="E275" s="215"/>
      <c r="F275" s="241">
        <f>F278+F281</f>
        <v>0</v>
      </c>
      <c r="G275" s="233"/>
      <c r="H275" s="102"/>
    </row>
    <row r="276" spans="1:8" ht="47.25" hidden="1">
      <c r="A276" s="120" t="s">
        <v>266</v>
      </c>
      <c r="B276" s="130" t="s">
        <v>220</v>
      </c>
      <c r="C276" s="124" t="s">
        <v>60</v>
      </c>
      <c r="D276" s="104" t="s">
        <v>267</v>
      </c>
      <c r="E276" s="215"/>
      <c r="F276" s="231">
        <f>F277</f>
        <v>0</v>
      </c>
      <c r="G276" s="233"/>
      <c r="H276" s="102"/>
    </row>
    <row r="277" spans="1:8" ht="31.5" hidden="1">
      <c r="A277" s="91" t="s">
        <v>268</v>
      </c>
      <c r="B277" s="130" t="s">
        <v>220</v>
      </c>
      <c r="C277" s="124" t="s">
        <v>60</v>
      </c>
      <c r="D277" s="104" t="s">
        <v>269</v>
      </c>
      <c r="E277" s="215"/>
      <c r="F277" s="231">
        <f>F278</f>
        <v>0</v>
      </c>
      <c r="G277" s="233"/>
      <c r="H277" s="102"/>
    </row>
    <row r="278" spans="1:8" ht="47.25" hidden="1">
      <c r="A278" s="91" t="s">
        <v>67</v>
      </c>
      <c r="B278" s="130" t="s">
        <v>220</v>
      </c>
      <c r="C278" s="124" t="s">
        <v>60</v>
      </c>
      <c r="D278" s="104" t="s">
        <v>269</v>
      </c>
      <c r="E278" s="215">
        <v>240</v>
      </c>
      <c r="F278" s="231">
        <v>0</v>
      </c>
      <c r="G278" s="233"/>
      <c r="H278" s="102"/>
    </row>
    <row r="279" spans="1:8" ht="63" hidden="1">
      <c r="A279" s="107" t="s">
        <v>270</v>
      </c>
      <c r="B279" s="130" t="s">
        <v>220</v>
      </c>
      <c r="C279" s="124" t="s">
        <v>60</v>
      </c>
      <c r="D279" s="104" t="s">
        <v>271</v>
      </c>
      <c r="E279" s="215"/>
      <c r="F279" s="231">
        <f>F280</f>
        <v>0</v>
      </c>
      <c r="G279" s="233"/>
      <c r="H279" s="102"/>
    </row>
    <row r="280" spans="1:8" ht="47.25" hidden="1">
      <c r="A280" s="91" t="s">
        <v>272</v>
      </c>
      <c r="B280" s="154" t="s">
        <v>220</v>
      </c>
      <c r="C280" s="144" t="s">
        <v>60</v>
      </c>
      <c r="D280" s="104" t="s">
        <v>273</v>
      </c>
      <c r="E280" s="215"/>
      <c r="F280" s="231">
        <f>F281</f>
        <v>0</v>
      </c>
      <c r="G280" s="233"/>
      <c r="H280" s="102"/>
    </row>
    <row r="281" spans="1:8" ht="47.25" hidden="1">
      <c r="A281" s="115" t="s">
        <v>67</v>
      </c>
      <c r="B281" s="119" t="s">
        <v>220</v>
      </c>
      <c r="C281" s="119" t="s">
        <v>60</v>
      </c>
      <c r="D281" s="159" t="s">
        <v>273</v>
      </c>
      <c r="E281" s="215">
        <v>240</v>
      </c>
      <c r="F281" s="242">
        <v>0</v>
      </c>
      <c r="G281" s="233"/>
      <c r="H281" s="102"/>
    </row>
    <row r="282" spans="1:8" ht="47.25">
      <c r="A282" s="113" t="s">
        <v>264</v>
      </c>
      <c r="B282" s="137" t="s">
        <v>220</v>
      </c>
      <c r="C282" s="161" t="s">
        <v>60</v>
      </c>
      <c r="D282" s="172" t="s">
        <v>265</v>
      </c>
      <c r="E282" s="215"/>
      <c r="F282" s="241">
        <f>F285</f>
        <v>200</v>
      </c>
      <c r="G282" s="241">
        <f>G285</f>
        <v>250</v>
      </c>
      <c r="H282" s="155">
        <f>H285</f>
        <v>300</v>
      </c>
    </row>
    <row r="283" spans="1:8" ht="126">
      <c r="A283" s="120" t="s">
        <v>429</v>
      </c>
      <c r="B283" s="154" t="s">
        <v>220</v>
      </c>
      <c r="C283" s="124" t="s">
        <v>60</v>
      </c>
      <c r="D283" s="104" t="s">
        <v>267</v>
      </c>
      <c r="E283" s="215"/>
      <c r="F283" s="231">
        <f t="shared" ref="F283:H284" si="41">F284</f>
        <v>200</v>
      </c>
      <c r="G283" s="231">
        <f t="shared" si="41"/>
        <v>250</v>
      </c>
      <c r="H283" s="105">
        <f t="shared" si="41"/>
        <v>300</v>
      </c>
    </row>
    <row r="284" spans="1:8" ht="126">
      <c r="A284" s="107" t="s">
        <v>430</v>
      </c>
      <c r="B284" s="118" t="s">
        <v>220</v>
      </c>
      <c r="C284" s="154" t="s">
        <v>60</v>
      </c>
      <c r="D284" s="104" t="s">
        <v>437</v>
      </c>
      <c r="E284" s="215"/>
      <c r="F284" s="231">
        <f t="shared" si="41"/>
        <v>200</v>
      </c>
      <c r="G284" s="231">
        <f t="shared" si="41"/>
        <v>250</v>
      </c>
      <c r="H284" s="105">
        <f t="shared" si="41"/>
        <v>300</v>
      </c>
    </row>
    <row r="285" spans="1:8" ht="47.25">
      <c r="A285" s="91" t="s">
        <v>67</v>
      </c>
      <c r="B285" s="118" t="s">
        <v>220</v>
      </c>
      <c r="C285" s="118" t="s">
        <v>60</v>
      </c>
      <c r="D285" s="157" t="s">
        <v>437</v>
      </c>
      <c r="E285" s="215">
        <v>240</v>
      </c>
      <c r="F285" s="231">
        <v>200</v>
      </c>
      <c r="G285" s="231">
        <v>250</v>
      </c>
      <c r="H285" s="105">
        <v>300</v>
      </c>
    </row>
    <row r="286" spans="1:8" ht="31.5">
      <c r="A286" s="113" t="s">
        <v>497</v>
      </c>
      <c r="B286" s="137" t="s">
        <v>220</v>
      </c>
      <c r="C286" s="161" t="s">
        <v>60</v>
      </c>
      <c r="D286" s="172" t="s">
        <v>438</v>
      </c>
      <c r="E286" s="215"/>
      <c r="F286" s="241">
        <f>F289+F292</f>
        <v>310</v>
      </c>
      <c r="G286" s="241">
        <f>G289+G292</f>
        <v>370</v>
      </c>
      <c r="H286" s="155">
        <f>H289+H292</f>
        <v>370</v>
      </c>
    </row>
    <row r="287" spans="1:8" ht="78.75">
      <c r="A287" s="107" t="s">
        <v>427</v>
      </c>
      <c r="B287" s="130" t="s">
        <v>220</v>
      </c>
      <c r="C287" s="124" t="s">
        <v>60</v>
      </c>
      <c r="D287" s="104" t="s">
        <v>439</v>
      </c>
      <c r="E287" s="215"/>
      <c r="F287" s="231">
        <f t="shared" ref="F287:H288" si="42">F288</f>
        <v>100</v>
      </c>
      <c r="G287" s="231">
        <f t="shared" si="42"/>
        <v>150</v>
      </c>
      <c r="H287" s="105">
        <f t="shared" si="42"/>
        <v>200</v>
      </c>
    </row>
    <row r="288" spans="1:8" ht="88.5" customHeight="1">
      <c r="A288" s="120" t="s">
        <v>428</v>
      </c>
      <c r="B288" s="154" t="s">
        <v>220</v>
      </c>
      <c r="C288" s="144" t="s">
        <v>60</v>
      </c>
      <c r="D288" s="104" t="s">
        <v>440</v>
      </c>
      <c r="E288" s="215"/>
      <c r="F288" s="231">
        <f t="shared" si="42"/>
        <v>100</v>
      </c>
      <c r="G288" s="231">
        <f t="shared" si="42"/>
        <v>150</v>
      </c>
      <c r="H288" s="105">
        <f t="shared" si="42"/>
        <v>200</v>
      </c>
    </row>
    <row r="289" spans="1:9" ht="47.25">
      <c r="A289" s="91" t="s">
        <v>67</v>
      </c>
      <c r="B289" s="118" t="s">
        <v>220</v>
      </c>
      <c r="C289" s="118" t="s">
        <v>60</v>
      </c>
      <c r="D289" s="159" t="s">
        <v>440</v>
      </c>
      <c r="E289" s="215">
        <v>240</v>
      </c>
      <c r="F289" s="242">
        <v>100</v>
      </c>
      <c r="G289" s="242">
        <v>150</v>
      </c>
      <c r="H289" s="105">
        <v>200</v>
      </c>
    </row>
    <row r="290" spans="1:9" ht="31.5">
      <c r="A290" s="120" t="s">
        <v>498</v>
      </c>
      <c r="B290" s="130" t="s">
        <v>220</v>
      </c>
      <c r="C290" s="124" t="s">
        <v>60</v>
      </c>
      <c r="D290" s="105" t="s">
        <v>500</v>
      </c>
      <c r="E290" s="215"/>
      <c r="F290" s="105">
        <f t="shared" ref="F290:H291" si="43">F291</f>
        <v>210</v>
      </c>
      <c r="G290" s="246">
        <f t="shared" si="43"/>
        <v>220</v>
      </c>
      <c r="H290" s="105">
        <f t="shared" si="43"/>
        <v>170</v>
      </c>
    </row>
    <row r="291" spans="1:9" ht="31.5" customHeight="1">
      <c r="A291" s="120" t="s">
        <v>502</v>
      </c>
      <c r="B291" s="154" t="s">
        <v>220</v>
      </c>
      <c r="C291" s="144" t="s">
        <v>60</v>
      </c>
      <c r="D291" s="105" t="s">
        <v>499</v>
      </c>
      <c r="E291" s="215"/>
      <c r="F291" s="105">
        <f t="shared" si="43"/>
        <v>210</v>
      </c>
      <c r="G291" s="246">
        <f t="shared" si="43"/>
        <v>220</v>
      </c>
      <c r="H291" s="105">
        <f t="shared" si="43"/>
        <v>170</v>
      </c>
    </row>
    <row r="292" spans="1:9" ht="47.25">
      <c r="A292" s="91" t="s">
        <v>67</v>
      </c>
      <c r="B292" s="118" t="s">
        <v>220</v>
      </c>
      <c r="C292" s="118" t="s">
        <v>60</v>
      </c>
      <c r="D292" s="105" t="s">
        <v>499</v>
      </c>
      <c r="E292" s="215">
        <v>240</v>
      </c>
      <c r="F292" s="105">
        <f>150+60</f>
        <v>210</v>
      </c>
      <c r="G292" s="246">
        <f>160+60</f>
        <v>220</v>
      </c>
      <c r="H292" s="105">
        <v>170</v>
      </c>
    </row>
    <row r="293" spans="1:9" ht="94.5">
      <c r="A293" s="110" t="s">
        <v>274</v>
      </c>
      <c r="B293" s="174" t="s">
        <v>220</v>
      </c>
      <c r="C293" s="174" t="s">
        <v>60</v>
      </c>
      <c r="D293" s="175" t="s">
        <v>275</v>
      </c>
      <c r="E293" s="215"/>
      <c r="F293" s="249">
        <f>F298+F301</f>
        <v>411.9</v>
      </c>
      <c r="G293" s="249">
        <f>G298+G301</f>
        <v>200</v>
      </c>
      <c r="H293" s="155">
        <f>H298+H301</f>
        <v>200</v>
      </c>
    </row>
    <row r="294" spans="1:9" ht="111" customHeight="1">
      <c r="A294" s="120" t="s">
        <v>467</v>
      </c>
      <c r="B294" s="118" t="s">
        <v>220</v>
      </c>
      <c r="C294" s="118" t="s">
        <v>60</v>
      </c>
      <c r="D294" s="176" t="s">
        <v>276</v>
      </c>
      <c r="E294" s="215"/>
      <c r="F294" s="231">
        <f>F297</f>
        <v>381.9</v>
      </c>
      <c r="G294" s="231">
        <f>G297</f>
        <v>165</v>
      </c>
      <c r="H294" s="105">
        <f>H297</f>
        <v>163</v>
      </c>
    </row>
    <row r="295" spans="1:9" ht="31.5" hidden="1">
      <c r="A295" s="120" t="s">
        <v>277</v>
      </c>
      <c r="B295" s="118" t="s">
        <v>220</v>
      </c>
      <c r="C295" s="118" t="s">
        <v>60</v>
      </c>
      <c r="D295" s="176" t="s">
        <v>278</v>
      </c>
      <c r="E295" s="215"/>
      <c r="F295" s="231">
        <f>F296</f>
        <v>0</v>
      </c>
      <c r="G295" s="233"/>
      <c r="H295" s="102"/>
    </row>
    <row r="296" spans="1:9" ht="47.25" hidden="1">
      <c r="A296" s="91" t="s">
        <v>67</v>
      </c>
      <c r="B296" s="118" t="s">
        <v>220</v>
      </c>
      <c r="C296" s="118" t="s">
        <v>60</v>
      </c>
      <c r="D296" s="176" t="s">
        <v>278</v>
      </c>
      <c r="E296" s="215">
        <v>240</v>
      </c>
      <c r="F296" s="231">
        <v>0</v>
      </c>
      <c r="G296" s="233"/>
      <c r="H296" s="102"/>
    </row>
    <row r="297" spans="1:9" ht="99.75" customHeight="1">
      <c r="A297" s="177" t="s">
        <v>492</v>
      </c>
      <c r="B297" s="118" t="s">
        <v>220</v>
      </c>
      <c r="C297" s="118" t="s">
        <v>60</v>
      </c>
      <c r="D297" s="176" t="s">
        <v>279</v>
      </c>
      <c r="E297" s="215"/>
      <c r="F297" s="231">
        <f>F298</f>
        <v>381.9</v>
      </c>
      <c r="G297" s="231">
        <f>G298</f>
        <v>165</v>
      </c>
      <c r="H297" s="105">
        <f>H298</f>
        <v>163</v>
      </c>
    </row>
    <row r="298" spans="1:9" ht="47.25">
      <c r="A298" s="148" t="s">
        <v>67</v>
      </c>
      <c r="B298" s="119" t="s">
        <v>220</v>
      </c>
      <c r="C298" s="119" t="s">
        <v>60</v>
      </c>
      <c r="D298" s="178" t="s">
        <v>279</v>
      </c>
      <c r="E298" s="215">
        <v>240</v>
      </c>
      <c r="F298" s="231">
        <v>381.9</v>
      </c>
      <c r="G298" s="231">
        <v>165</v>
      </c>
      <c r="H298" s="105">
        <v>163</v>
      </c>
      <c r="I298" s="78">
        <v>130</v>
      </c>
    </row>
    <row r="299" spans="1:9" ht="75" customHeight="1">
      <c r="A299" s="148" t="s">
        <v>468</v>
      </c>
      <c r="B299" s="118" t="s">
        <v>220</v>
      </c>
      <c r="C299" s="118" t="s">
        <v>60</v>
      </c>
      <c r="D299" s="176" t="s">
        <v>501</v>
      </c>
      <c r="E299" s="159"/>
      <c r="F299" s="231">
        <f t="shared" ref="F299:H300" si="44">F300</f>
        <v>30</v>
      </c>
      <c r="G299" s="231">
        <f t="shared" si="44"/>
        <v>35</v>
      </c>
      <c r="H299" s="105">
        <f t="shared" si="44"/>
        <v>37</v>
      </c>
    </row>
    <row r="300" spans="1:9" ht="65.25" customHeight="1">
      <c r="A300" s="177" t="s">
        <v>493</v>
      </c>
      <c r="B300" s="119" t="s">
        <v>220</v>
      </c>
      <c r="C300" s="119" t="s">
        <v>60</v>
      </c>
      <c r="D300" s="178" t="s">
        <v>469</v>
      </c>
      <c r="E300" s="159"/>
      <c r="F300" s="231">
        <f t="shared" si="44"/>
        <v>30</v>
      </c>
      <c r="G300" s="231">
        <f t="shared" si="44"/>
        <v>35</v>
      </c>
      <c r="H300" s="105">
        <f t="shared" si="44"/>
        <v>37</v>
      </c>
    </row>
    <row r="301" spans="1:9" ht="47.25">
      <c r="A301" s="148" t="s">
        <v>67</v>
      </c>
      <c r="B301" s="119" t="s">
        <v>220</v>
      </c>
      <c r="C301" s="119" t="s">
        <v>60</v>
      </c>
      <c r="D301" s="178" t="s">
        <v>469</v>
      </c>
      <c r="E301" s="215">
        <v>240</v>
      </c>
      <c r="F301" s="231">
        <v>30</v>
      </c>
      <c r="G301" s="231">
        <v>35</v>
      </c>
      <c r="H301" s="105">
        <v>37</v>
      </c>
    </row>
    <row r="302" spans="1:9" ht="96.75" hidden="1" customHeight="1">
      <c r="A302" s="179" t="s">
        <v>198</v>
      </c>
      <c r="B302" s="118" t="s">
        <v>220</v>
      </c>
      <c r="C302" s="118" t="s">
        <v>60</v>
      </c>
      <c r="D302" s="155" t="s">
        <v>199</v>
      </c>
      <c r="E302" s="156"/>
      <c r="F302" s="241">
        <f>F303</f>
        <v>0</v>
      </c>
      <c r="G302" s="233"/>
      <c r="H302" s="102"/>
    </row>
    <row r="303" spans="1:9" ht="94.5" hidden="1" customHeight="1">
      <c r="A303" s="180" t="s">
        <v>200</v>
      </c>
      <c r="B303" s="118" t="s">
        <v>220</v>
      </c>
      <c r="C303" s="118" t="s">
        <v>60</v>
      </c>
      <c r="D303" s="155" t="s">
        <v>201</v>
      </c>
      <c r="E303" s="156"/>
      <c r="F303" s="241">
        <f>F304</f>
        <v>0</v>
      </c>
      <c r="G303" s="233"/>
      <c r="H303" s="102"/>
    </row>
    <row r="304" spans="1:9" ht="126" hidden="1">
      <c r="A304" s="148" t="s">
        <v>202</v>
      </c>
      <c r="B304" s="119" t="s">
        <v>220</v>
      </c>
      <c r="C304" s="119" t="s">
        <v>60</v>
      </c>
      <c r="D304" s="105" t="s">
        <v>203</v>
      </c>
      <c r="E304" s="157"/>
      <c r="F304" s="231">
        <f>F305</f>
        <v>0</v>
      </c>
      <c r="G304" s="233"/>
      <c r="H304" s="102"/>
    </row>
    <row r="305" spans="1:8" ht="126" hidden="1">
      <c r="A305" s="148" t="s">
        <v>204</v>
      </c>
      <c r="B305" s="118" t="s">
        <v>220</v>
      </c>
      <c r="C305" s="118" t="s">
        <v>60</v>
      </c>
      <c r="D305" s="105" t="s">
        <v>205</v>
      </c>
      <c r="E305" s="157"/>
      <c r="F305" s="231">
        <f>F306</f>
        <v>0</v>
      </c>
      <c r="G305" s="233"/>
      <c r="H305" s="102"/>
    </row>
    <row r="306" spans="1:8" ht="47.25" hidden="1">
      <c r="A306" s="181" t="s">
        <v>67</v>
      </c>
      <c r="B306" s="119" t="s">
        <v>220</v>
      </c>
      <c r="C306" s="119" t="s">
        <v>60</v>
      </c>
      <c r="D306" s="158" t="s">
        <v>205</v>
      </c>
      <c r="E306" s="159">
        <v>240</v>
      </c>
      <c r="F306" s="242">
        <v>0</v>
      </c>
      <c r="G306" s="233"/>
      <c r="H306" s="102"/>
    </row>
    <row r="307" spans="1:8" ht="94.5">
      <c r="A307" s="110" t="s">
        <v>192</v>
      </c>
      <c r="B307" s="119" t="s">
        <v>220</v>
      </c>
      <c r="C307" s="119" t="s">
        <v>60</v>
      </c>
      <c r="D307" s="151" t="s">
        <v>120</v>
      </c>
      <c r="E307" s="105"/>
      <c r="F307" s="105">
        <f>F308</f>
        <v>567.70000000000005</v>
      </c>
      <c r="G307" s="105">
        <f t="shared" ref="G307:H310" si="45">G308</f>
        <v>0</v>
      </c>
      <c r="H307" s="105">
        <f t="shared" si="45"/>
        <v>0</v>
      </c>
    </row>
    <row r="308" spans="1:8" ht="126">
      <c r="A308" s="111" t="s">
        <v>193</v>
      </c>
      <c r="B308" s="119" t="s">
        <v>220</v>
      </c>
      <c r="C308" s="119" t="s">
        <v>60</v>
      </c>
      <c r="D308" s="151" t="s">
        <v>194</v>
      </c>
      <c r="E308" s="105"/>
      <c r="F308" s="105">
        <f>F309</f>
        <v>567.70000000000005</v>
      </c>
      <c r="G308" s="105">
        <f t="shared" si="45"/>
        <v>0</v>
      </c>
      <c r="H308" s="105">
        <f t="shared" si="45"/>
        <v>0</v>
      </c>
    </row>
    <row r="309" spans="1:8" ht="31.5">
      <c r="A309" s="120" t="s">
        <v>559</v>
      </c>
      <c r="B309" s="119" t="s">
        <v>220</v>
      </c>
      <c r="C309" s="119" t="s">
        <v>60</v>
      </c>
      <c r="D309" s="119" t="s">
        <v>196</v>
      </c>
      <c r="E309" s="105"/>
      <c r="F309" s="105">
        <f>F310</f>
        <v>567.70000000000005</v>
      </c>
      <c r="G309" s="105">
        <f t="shared" si="45"/>
        <v>0</v>
      </c>
      <c r="H309" s="105">
        <f t="shared" si="45"/>
        <v>0</v>
      </c>
    </row>
    <row r="310" spans="1:8" ht="31.5">
      <c r="A310" s="120" t="s">
        <v>654</v>
      </c>
      <c r="B310" s="119" t="s">
        <v>220</v>
      </c>
      <c r="C310" s="119" t="s">
        <v>60</v>
      </c>
      <c r="D310" s="119" t="s">
        <v>634</v>
      </c>
      <c r="E310" s="105"/>
      <c r="F310" s="105">
        <f>F311</f>
        <v>567.70000000000005</v>
      </c>
      <c r="G310" s="105">
        <f t="shared" si="45"/>
        <v>0</v>
      </c>
      <c r="H310" s="105">
        <f t="shared" si="45"/>
        <v>0</v>
      </c>
    </row>
    <row r="311" spans="1:8" ht="47.25">
      <c r="A311" s="147" t="s">
        <v>67</v>
      </c>
      <c r="B311" s="119" t="s">
        <v>220</v>
      </c>
      <c r="C311" s="119" t="s">
        <v>60</v>
      </c>
      <c r="D311" s="118" t="s">
        <v>634</v>
      </c>
      <c r="E311" s="214">
        <v>240</v>
      </c>
      <c r="F311" s="105">
        <v>567.70000000000005</v>
      </c>
      <c r="G311" s="231">
        <v>0</v>
      </c>
      <c r="H311" s="105">
        <v>0</v>
      </c>
    </row>
    <row r="312" spans="1:8" ht="157.5">
      <c r="A312" s="182" t="s">
        <v>627</v>
      </c>
      <c r="B312" s="118" t="s">
        <v>220</v>
      </c>
      <c r="C312" s="118" t="s">
        <v>60</v>
      </c>
      <c r="D312" s="155" t="s">
        <v>420</v>
      </c>
      <c r="E312" s="155"/>
      <c r="F312" s="236">
        <f>F313</f>
        <v>1128.4000000000001</v>
      </c>
      <c r="G312" s="236">
        <f>G313</f>
        <v>100</v>
      </c>
      <c r="H312" s="155">
        <f>H313</f>
        <v>150</v>
      </c>
    </row>
    <row r="313" spans="1:8" ht="141.75">
      <c r="A313" s="91" t="s">
        <v>470</v>
      </c>
      <c r="B313" s="118" t="s">
        <v>220</v>
      </c>
      <c r="C313" s="118" t="s">
        <v>60</v>
      </c>
      <c r="D313" s="105" t="s">
        <v>421</v>
      </c>
      <c r="E313" s="105"/>
      <c r="F313" s="246">
        <f>F314+F317</f>
        <v>1128.4000000000001</v>
      </c>
      <c r="G313" s="246">
        <f>G314</f>
        <v>100</v>
      </c>
      <c r="H313" s="105">
        <f>H314</f>
        <v>150</v>
      </c>
    </row>
    <row r="314" spans="1:8" ht="126">
      <c r="A314" s="91" t="s">
        <v>613</v>
      </c>
      <c r="B314" s="118" t="s">
        <v>220</v>
      </c>
      <c r="C314" s="118" t="s">
        <v>60</v>
      </c>
      <c r="D314" s="105" t="s">
        <v>423</v>
      </c>
      <c r="E314" s="105"/>
      <c r="F314" s="246">
        <f>F315</f>
        <v>1128.4000000000001</v>
      </c>
      <c r="G314" s="246">
        <f>G315</f>
        <v>100</v>
      </c>
      <c r="H314" s="105">
        <f>H315</f>
        <v>150</v>
      </c>
    </row>
    <row r="315" spans="1:8" ht="47.25">
      <c r="A315" s="91" t="s">
        <v>424</v>
      </c>
      <c r="B315" s="118" t="s">
        <v>220</v>
      </c>
      <c r="C315" s="118" t="s">
        <v>60</v>
      </c>
      <c r="D315" s="105" t="s">
        <v>423</v>
      </c>
      <c r="E315" s="214">
        <v>240</v>
      </c>
      <c r="F315" s="246">
        <f>60+1068.4</f>
        <v>1128.4000000000001</v>
      </c>
      <c r="G315" s="246">
        <v>100</v>
      </c>
      <c r="H315" s="105">
        <v>150</v>
      </c>
    </row>
    <row r="316" spans="1:8" ht="157.5" hidden="1">
      <c r="A316" s="91" t="s">
        <v>422</v>
      </c>
      <c r="B316" s="118" t="s">
        <v>220</v>
      </c>
      <c r="C316" s="118" t="s">
        <v>60</v>
      </c>
      <c r="D316" s="105" t="s">
        <v>423</v>
      </c>
      <c r="E316" s="214"/>
      <c r="F316" s="246">
        <f>F317</f>
        <v>0</v>
      </c>
      <c r="G316" s="233"/>
      <c r="H316" s="102"/>
    </row>
    <row r="317" spans="1:8" ht="47.25" hidden="1">
      <c r="A317" s="91" t="s">
        <v>425</v>
      </c>
      <c r="B317" s="118" t="s">
        <v>220</v>
      </c>
      <c r="C317" s="118" t="s">
        <v>60</v>
      </c>
      <c r="D317" s="105" t="s">
        <v>423</v>
      </c>
      <c r="E317" s="214">
        <v>240</v>
      </c>
      <c r="F317" s="246">
        <v>0</v>
      </c>
      <c r="G317" s="233"/>
      <c r="H317" s="102"/>
    </row>
    <row r="318" spans="1:8" ht="24.75" customHeight="1">
      <c r="A318" s="183" t="s">
        <v>280</v>
      </c>
      <c r="B318" s="174" t="s">
        <v>281</v>
      </c>
      <c r="C318" s="174" t="s">
        <v>59</v>
      </c>
      <c r="D318" s="184" t="s">
        <v>120</v>
      </c>
      <c r="E318" s="214"/>
      <c r="F318" s="155">
        <f>F322</f>
        <v>50</v>
      </c>
      <c r="G318" s="236">
        <f t="shared" ref="G318:H321" si="46">G319</f>
        <v>50</v>
      </c>
      <c r="H318" s="155">
        <f t="shared" si="46"/>
        <v>50</v>
      </c>
    </row>
    <row r="319" spans="1:8" ht="31.5">
      <c r="A319" s="185" t="s">
        <v>31</v>
      </c>
      <c r="B319" s="125" t="s">
        <v>281</v>
      </c>
      <c r="C319" s="125" t="s">
        <v>281</v>
      </c>
      <c r="D319" s="127" t="s">
        <v>120</v>
      </c>
      <c r="E319" s="214"/>
      <c r="F319" s="105">
        <f>F320</f>
        <v>50</v>
      </c>
      <c r="G319" s="246">
        <f t="shared" si="46"/>
        <v>50</v>
      </c>
      <c r="H319" s="105">
        <f t="shared" si="46"/>
        <v>50</v>
      </c>
    </row>
    <row r="320" spans="1:8" ht="94.5">
      <c r="A320" s="126" t="s">
        <v>282</v>
      </c>
      <c r="B320" s="118" t="s">
        <v>281</v>
      </c>
      <c r="C320" s="118" t="s">
        <v>281</v>
      </c>
      <c r="D320" s="127" t="s">
        <v>124</v>
      </c>
      <c r="E320" s="214"/>
      <c r="F320" s="105">
        <f>F321</f>
        <v>50</v>
      </c>
      <c r="G320" s="246">
        <f t="shared" si="46"/>
        <v>50</v>
      </c>
      <c r="H320" s="105">
        <f t="shared" si="46"/>
        <v>50</v>
      </c>
    </row>
    <row r="321" spans="1:13" ht="94.5">
      <c r="A321" s="126" t="s">
        <v>283</v>
      </c>
      <c r="B321" s="118" t="s">
        <v>281</v>
      </c>
      <c r="C321" s="118" t="s">
        <v>281</v>
      </c>
      <c r="D321" s="127" t="s">
        <v>284</v>
      </c>
      <c r="E321" s="214"/>
      <c r="F321" s="105">
        <f>F322</f>
        <v>50</v>
      </c>
      <c r="G321" s="246">
        <f t="shared" si="46"/>
        <v>50</v>
      </c>
      <c r="H321" s="105">
        <f t="shared" si="46"/>
        <v>50</v>
      </c>
    </row>
    <row r="322" spans="1:13" ht="47.25">
      <c r="A322" s="91" t="s">
        <v>67</v>
      </c>
      <c r="B322" s="118" t="s">
        <v>281</v>
      </c>
      <c r="C322" s="118" t="s">
        <v>281</v>
      </c>
      <c r="D322" s="127" t="s">
        <v>284</v>
      </c>
      <c r="E322" s="214">
        <v>610</v>
      </c>
      <c r="F322" s="105">
        <v>50</v>
      </c>
      <c r="G322" s="246">
        <v>50</v>
      </c>
      <c r="H322" s="105">
        <v>50</v>
      </c>
    </row>
    <row r="323" spans="1:13">
      <c r="A323" s="186" t="s">
        <v>285</v>
      </c>
      <c r="B323" s="396" t="s">
        <v>286</v>
      </c>
      <c r="C323" s="396" t="s">
        <v>59</v>
      </c>
      <c r="D323" s="155"/>
      <c r="E323" s="214"/>
      <c r="F323" s="155">
        <f>F324</f>
        <v>5576.7</v>
      </c>
      <c r="G323" s="236">
        <f>G324</f>
        <v>4901</v>
      </c>
      <c r="H323" s="155">
        <f>H324</f>
        <v>5331.8</v>
      </c>
      <c r="J323" s="78">
        <v>5226.5</v>
      </c>
    </row>
    <row r="324" spans="1:13">
      <c r="A324" s="187" t="s">
        <v>34</v>
      </c>
      <c r="B324" s="154" t="s">
        <v>286</v>
      </c>
      <c r="C324" s="144" t="s">
        <v>58</v>
      </c>
      <c r="D324" s="348"/>
      <c r="E324" s="265"/>
      <c r="F324" s="237">
        <f>F334+F338+F347+F329</f>
        <v>5576.7</v>
      </c>
      <c r="G324" s="237">
        <f t="shared" ref="G324:H324" si="47">G334+G338+G347+G329</f>
        <v>4901</v>
      </c>
      <c r="H324" s="105">
        <f t="shared" si="47"/>
        <v>5331.8</v>
      </c>
    </row>
    <row r="325" spans="1:13" ht="110.25">
      <c r="A325" s="110" t="s">
        <v>472</v>
      </c>
      <c r="B325" s="118" t="s">
        <v>286</v>
      </c>
      <c r="C325" s="118" t="s">
        <v>58</v>
      </c>
      <c r="D325" s="105" t="s">
        <v>543</v>
      </c>
      <c r="E325" s="214"/>
      <c r="F325" s="246">
        <f t="shared" ref="F325:H328" si="48">F326</f>
        <v>400</v>
      </c>
      <c r="G325" s="246">
        <f t="shared" si="48"/>
        <v>610</v>
      </c>
      <c r="H325" s="105">
        <f t="shared" si="48"/>
        <v>900</v>
      </c>
    </row>
    <row r="326" spans="1:13" ht="52.5" customHeight="1">
      <c r="A326" s="110" t="s">
        <v>471</v>
      </c>
      <c r="B326" s="118" t="s">
        <v>286</v>
      </c>
      <c r="C326" s="118" t="s">
        <v>58</v>
      </c>
      <c r="D326" s="105" t="s">
        <v>544</v>
      </c>
      <c r="E326" s="214"/>
      <c r="F326" s="246">
        <f t="shared" si="48"/>
        <v>400</v>
      </c>
      <c r="G326" s="246">
        <f t="shared" si="48"/>
        <v>610</v>
      </c>
      <c r="H326" s="105">
        <f t="shared" si="48"/>
        <v>900</v>
      </c>
    </row>
    <row r="327" spans="1:13" ht="56.25" customHeight="1">
      <c r="A327" s="218" t="s">
        <v>653</v>
      </c>
      <c r="B327" s="118" t="s">
        <v>286</v>
      </c>
      <c r="C327" s="118" t="s">
        <v>58</v>
      </c>
      <c r="D327" s="105" t="s">
        <v>545</v>
      </c>
      <c r="E327" s="214"/>
      <c r="F327" s="246">
        <f t="shared" si="48"/>
        <v>400</v>
      </c>
      <c r="G327" s="246">
        <f t="shared" si="48"/>
        <v>610</v>
      </c>
      <c r="H327" s="105">
        <f t="shared" si="48"/>
        <v>900</v>
      </c>
    </row>
    <row r="328" spans="1:13" ht="63.75" customHeight="1">
      <c r="A328" s="218" t="s">
        <v>652</v>
      </c>
      <c r="B328" s="118" t="s">
        <v>286</v>
      </c>
      <c r="C328" s="118" t="s">
        <v>58</v>
      </c>
      <c r="D328" s="105" t="s">
        <v>546</v>
      </c>
      <c r="E328" s="214"/>
      <c r="F328" s="246">
        <f t="shared" si="48"/>
        <v>400</v>
      </c>
      <c r="G328" s="246">
        <f t="shared" si="48"/>
        <v>610</v>
      </c>
      <c r="H328" s="105">
        <f t="shared" si="48"/>
        <v>900</v>
      </c>
    </row>
    <row r="329" spans="1:13">
      <c r="A329" s="91" t="s">
        <v>294</v>
      </c>
      <c r="B329" s="118" t="s">
        <v>286</v>
      </c>
      <c r="C329" s="118" t="s">
        <v>58</v>
      </c>
      <c r="D329" s="105" t="s">
        <v>546</v>
      </c>
      <c r="E329" s="214">
        <v>610</v>
      </c>
      <c r="F329" s="246">
        <f>50+350</f>
        <v>400</v>
      </c>
      <c r="G329" s="246">
        <v>610</v>
      </c>
      <c r="H329" s="105">
        <v>900</v>
      </c>
    </row>
    <row r="330" spans="1:13" ht="47.25">
      <c r="A330" s="342" t="s">
        <v>287</v>
      </c>
      <c r="B330" s="130" t="s">
        <v>286</v>
      </c>
      <c r="C330" s="124" t="s">
        <v>58</v>
      </c>
      <c r="D330" s="127" t="s">
        <v>288</v>
      </c>
      <c r="E330" s="263"/>
      <c r="F330" s="231">
        <f t="shared" ref="F330:H333" si="49">F331</f>
        <v>3400</v>
      </c>
      <c r="G330" s="231">
        <f t="shared" si="49"/>
        <v>3500</v>
      </c>
      <c r="H330" s="105">
        <f t="shared" si="49"/>
        <v>3607.8</v>
      </c>
    </row>
    <row r="331" spans="1:13" ht="47.25">
      <c r="A331" s="113" t="s">
        <v>289</v>
      </c>
      <c r="B331" s="133" t="s">
        <v>286</v>
      </c>
      <c r="C331" s="97" t="s">
        <v>58</v>
      </c>
      <c r="D331" s="104" t="s">
        <v>290</v>
      </c>
      <c r="E331" s="214"/>
      <c r="F331" s="231">
        <f t="shared" si="49"/>
        <v>3400</v>
      </c>
      <c r="G331" s="231">
        <f t="shared" si="49"/>
        <v>3500</v>
      </c>
      <c r="H331" s="105">
        <f t="shared" si="49"/>
        <v>3607.8</v>
      </c>
    </row>
    <row r="332" spans="1:13" ht="47.25">
      <c r="A332" s="120" t="s">
        <v>456</v>
      </c>
      <c r="B332" s="118" t="s">
        <v>286</v>
      </c>
      <c r="C332" s="133" t="s">
        <v>58</v>
      </c>
      <c r="D332" s="173" t="s">
        <v>291</v>
      </c>
      <c r="E332" s="214"/>
      <c r="F332" s="231">
        <f t="shared" si="49"/>
        <v>3400</v>
      </c>
      <c r="G332" s="231">
        <f t="shared" si="49"/>
        <v>3500</v>
      </c>
      <c r="H332" s="105">
        <f t="shared" si="49"/>
        <v>3607.8</v>
      </c>
    </row>
    <row r="333" spans="1:13" ht="47.25">
      <c r="A333" s="91" t="s">
        <v>292</v>
      </c>
      <c r="B333" s="133" t="s">
        <v>286</v>
      </c>
      <c r="C333" s="97" t="s">
        <v>58</v>
      </c>
      <c r="D333" s="104" t="s">
        <v>293</v>
      </c>
      <c r="E333" s="214"/>
      <c r="F333" s="231">
        <f>F334</f>
        <v>3400</v>
      </c>
      <c r="G333" s="231">
        <f>G334</f>
        <v>3500</v>
      </c>
      <c r="H333" s="105">
        <f t="shared" si="49"/>
        <v>3607.8</v>
      </c>
    </row>
    <row r="334" spans="1:13">
      <c r="A334" s="91" t="s">
        <v>294</v>
      </c>
      <c r="B334" s="119" t="s">
        <v>286</v>
      </c>
      <c r="C334" s="133" t="s">
        <v>58</v>
      </c>
      <c r="D334" s="173" t="s">
        <v>293</v>
      </c>
      <c r="E334" s="214">
        <v>610</v>
      </c>
      <c r="F334" s="242">
        <v>3400</v>
      </c>
      <c r="G334" s="242">
        <v>3500</v>
      </c>
      <c r="H334" s="105">
        <v>3607.8</v>
      </c>
      <c r="K334" s="160">
        <v>200</v>
      </c>
      <c r="L334" s="78">
        <v>200</v>
      </c>
      <c r="M334" s="160">
        <v>200</v>
      </c>
    </row>
    <row r="335" spans="1:13" ht="47.25">
      <c r="A335" s="188" t="s">
        <v>457</v>
      </c>
      <c r="B335" s="133" t="s">
        <v>286</v>
      </c>
      <c r="C335" s="97" t="s">
        <v>58</v>
      </c>
      <c r="D335" s="105" t="s">
        <v>507</v>
      </c>
      <c r="E335" s="214"/>
      <c r="F335" s="246">
        <f>F338+F341</f>
        <v>1566.2</v>
      </c>
      <c r="G335" s="246">
        <f t="shared" ref="G335:H337" si="50">G336</f>
        <v>791</v>
      </c>
      <c r="H335" s="105">
        <f t="shared" si="50"/>
        <v>824</v>
      </c>
      <c r="K335" s="78">
        <v>105.3</v>
      </c>
      <c r="L335" s="78">
        <v>0</v>
      </c>
      <c r="M335" s="78">
        <v>0</v>
      </c>
    </row>
    <row r="336" spans="1:13" ht="94.5">
      <c r="A336" s="91" t="s">
        <v>442</v>
      </c>
      <c r="B336" s="118" t="s">
        <v>286</v>
      </c>
      <c r="C336" s="118" t="s">
        <v>58</v>
      </c>
      <c r="D336" s="105" t="s">
        <v>461</v>
      </c>
      <c r="E336" s="214"/>
      <c r="F336" s="246">
        <f>F338</f>
        <v>1566.2</v>
      </c>
      <c r="G336" s="246">
        <f t="shared" si="50"/>
        <v>791</v>
      </c>
      <c r="H336" s="105">
        <f t="shared" si="50"/>
        <v>824</v>
      </c>
    </row>
    <row r="337" spans="1:8" ht="105" customHeight="1">
      <c r="A337" s="91" t="s">
        <v>459</v>
      </c>
      <c r="B337" s="133" t="s">
        <v>286</v>
      </c>
      <c r="C337" s="97" t="s">
        <v>58</v>
      </c>
      <c r="D337" s="105" t="s">
        <v>458</v>
      </c>
      <c r="E337" s="214"/>
      <c r="F337" s="246">
        <f>F338</f>
        <v>1566.2</v>
      </c>
      <c r="G337" s="246">
        <f t="shared" si="50"/>
        <v>791</v>
      </c>
      <c r="H337" s="105">
        <f t="shared" si="50"/>
        <v>824</v>
      </c>
    </row>
    <row r="338" spans="1:8">
      <c r="A338" s="91" t="s">
        <v>294</v>
      </c>
      <c r="B338" s="118" t="s">
        <v>286</v>
      </c>
      <c r="C338" s="118" t="s">
        <v>58</v>
      </c>
      <c r="D338" s="105" t="s">
        <v>458</v>
      </c>
      <c r="E338" s="214">
        <v>610</v>
      </c>
      <c r="F338" s="246">
        <f>760+23.1+783.1</f>
        <v>1566.2</v>
      </c>
      <c r="G338" s="246">
        <v>791</v>
      </c>
      <c r="H338" s="105">
        <v>824</v>
      </c>
    </row>
    <row r="339" spans="1:8" ht="94.5" hidden="1">
      <c r="A339" s="91" t="s">
        <v>441</v>
      </c>
      <c r="B339" s="118" t="s">
        <v>286</v>
      </c>
      <c r="C339" s="118" t="s">
        <v>58</v>
      </c>
      <c r="D339" s="105" t="s">
        <v>461</v>
      </c>
      <c r="E339" s="214"/>
      <c r="F339" s="246">
        <f>F341</f>
        <v>0</v>
      </c>
      <c r="G339" s="233"/>
      <c r="H339" s="102"/>
    </row>
    <row r="340" spans="1:8" ht="94.5" hidden="1">
      <c r="A340" s="91" t="s">
        <v>460</v>
      </c>
      <c r="B340" s="118" t="s">
        <v>286</v>
      </c>
      <c r="C340" s="118" t="s">
        <v>58</v>
      </c>
      <c r="D340" s="105" t="s">
        <v>458</v>
      </c>
      <c r="E340" s="214"/>
      <c r="F340" s="246">
        <f>F341</f>
        <v>0</v>
      </c>
      <c r="G340" s="233"/>
      <c r="H340" s="102"/>
    </row>
    <row r="341" spans="1:8" hidden="1">
      <c r="A341" s="91" t="s">
        <v>294</v>
      </c>
      <c r="B341" s="118" t="s">
        <v>286</v>
      </c>
      <c r="C341" s="118" t="s">
        <v>58</v>
      </c>
      <c r="D341" s="105" t="s">
        <v>458</v>
      </c>
      <c r="E341" s="214">
        <v>610</v>
      </c>
      <c r="F341" s="246">
        <v>0</v>
      </c>
      <c r="G341" s="233"/>
      <c r="H341" s="102"/>
    </row>
    <row r="342" spans="1:8" ht="94.5" hidden="1">
      <c r="A342" s="120" t="s">
        <v>295</v>
      </c>
      <c r="B342" s="118" t="s">
        <v>286</v>
      </c>
      <c r="C342" s="118" t="s">
        <v>58</v>
      </c>
      <c r="D342" s="105" t="s">
        <v>296</v>
      </c>
      <c r="E342" s="214"/>
      <c r="F342" s="246">
        <f>F343</f>
        <v>0</v>
      </c>
      <c r="G342" s="233"/>
      <c r="H342" s="102"/>
    </row>
    <row r="343" spans="1:8" hidden="1">
      <c r="A343" s="115" t="s">
        <v>294</v>
      </c>
      <c r="B343" s="119" t="s">
        <v>286</v>
      </c>
      <c r="C343" s="119" t="s">
        <v>58</v>
      </c>
      <c r="D343" s="158" t="s">
        <v>296</v>
      </c>
      <c r="E343" s="214">
        <v>610</v>
      </c>
      <c r="F343" s="339">
        <v>0</v>
      </c>
      <c r="G343" s="233"/>
      <c r="H343" s="102"/>
    </row>
    <row r="344" spans="1:8" ht="63">
      <c r="A344" s="377" t="s">
        <v>644</v>
      </c>
      <c r="B344" s="118" t="s">
        <v>286</v>
      </c>
      <c r="C344" s="118" t="s">
        <v>58</v>
      </c>
      <c r="D344" s="382" t="s">
        <v>647</v>
      </c>
      <c r="E344" s="214"/>
      <c r="F344" s="105">
        <f>F345</f>
        <v>210.5</v>
      </c>
      <c r="G344" s="105">
        <f t="shared" ref="G344:H346" si="51">G345</f>
        <v>0</v>
      </c>
      <c r="H344" s="105">
        <f t="shared" si="51"/>
        <v>0</v>
      </c>
    </row>
    <row r="345" spans="1:8" ht="63">
      <c r="A345" s="384" t="s">
        <v>643</v>
      </c>
      <c r="B345" s="118" t="s">
        <v>286</v>
      </c>
      <c r="C345" s="118" t="s">
        <v>58</v>
      </c>
      <c r="D345" s="382" t="s">
        <v>648</v>
      </c>
      <c r="E345" s="214"/>
      <c r="F345" s="105">
        <f>F346</f>
        <v>210.5</v>
      </c>
      <c r="G345" s="105">
        <f t="shared" si="51"/>
        <v>0</v>
      </c>
      <c r="H345" s="105">
        <f t="shared" si="51"/>
        <v>0</v>
      </c>
    </row>
    <row r="346" spans="1:8" ht="47.25">
      <c r="A346" s="218" t="s">
        <v>645</v>
      </c>
      <c r="B346" s="118" t="s">
        <v>286</v>
      </c>
      <c r="C346" s="118" t="s">
        <v>58</v>
      </c>
      <c r="D346" s="382" t="s">
        <v>646</v>
      </c>
      <c r="E346" s="214"/>
      <c r="F346" s="105">
        <f>F347</f>
        <v>210.5</v>
      </c>
      <c r="G346" s="105">
        <f t="shared" si="51"/>
        <v>0</v>
      </c>
      <c r="H346" s="105">
        <f t="shared" si="51"/>
        <v>0</v>
      </c>
    </row>
    <row r="347" spans="1:8">
      <c r="A347" s="91" t="s">
        <v>294</v>
      </c>
      <c r="B347" s="118" t="s">
        <v>286</v>
      </c>
      <c r="C347" s="118" t="s">
        <v>58</v>
      </c>
      <c r="D347" s="382" t="s">
        <v>646</v>
      </c>
      <c r="E347" s="214" t="s">
        <v>628</v>
      </c>
      <c r="F347" s="105">
        <v>210.5</v>
      </c>
      <c r="G347" s="105">
        <v>0</v>
      </c>
      <c r="H347" s="105">
        <v>0</v>
      </c>
    </row>
    <row r="348" spans="1:8">
      <c r="A348" s="187" t="s">
        <v>297</v>
      </c>
      <c r="B348" s="137" t="s">
        <v>158</v>
      </c>
      <c r="C348" s="161" t="s">
        <v>59</v>
      </c>
      <c r="D348" s="161"/>
      <c r="E348" s="263"/>
      <c r="F348" s="245">
        <f>F349+F361</f>
        <v>2475.5</v>
      </c>
      <c r="G348" s="245">
        <f>G349+G361</f>
        <v>2624.5</v>
      </c>
      <c r="H348" s="83">
        <f>H349+H361</f>
        <v>2727.5</v>
      </c>
    </row>
    <row r="349" spans="1:8" ht="47.25">
      <c r="A349" s="110" t="s">
        <v>298</v>
      </c>
      <c r="B349" s="135" t="s">
        <v>158</v>
      </c>
      <c r="C349" s="395" t="s">
        <v>58</v>
      </c>
      <c r="D349" s="395" t="s">
        <v>299</v>
      </c>
      <c r="E349" s="214"/>
      <c r="F349" s="82">
        <f t="shared" ref="F349:H352" si="52">F350</f>
        <v>2475.5</v>
      </c>
      <c r="G349" s="82">
        <f t="shared" si="52"/>
        <v>2574.5</v>
      </c>
      <c r="H349" s="83">
        <f t="shared" si="52"/>
        <v>2677.5</v>
      </c>
    </row>
    <row r="350" spans="1:8" ht="47.25">
      <c r="A350" s="110" t="s">
        <v>300</v>
      </c>
      <c r="B350" s="135" t="s">
        <v>158</v>
      </c>
      <c r="C350" s="395" t="s">
        <v>58</v>
      </c>
      <c r="D350" s="395" t="s">
        <v>301</v>
      </c>
      <c r="E350" s="214"/>
      <c r="F350" s="82">
        <f t="shared" si="52"/>
        <v>2475.5</v>
      </c>
      <c r="G350" s="82">
        <f t="shared" si="52"/>
        <v>2574.5</v>
      </c>
      <c r="H350" s="83">
        <f t="shared" si="52"/>
        <v>2677.5</v>
      </c>
    </row>
    <row r="351" spans="1:8" ht="63">
      <c r="A351" s="107" t="s">
        <v>302</v>
      </c>
      <c r="B351" s="131" t="s">
        <v>158</v>
      </c>
      <c r="C351" s="95" t="s">
        <v>58</v>
      </c>
      <c r="D351" s="95" t="s">
        <v>303</v>
      </c>
      <c r="E351" s="214"/>
      <c r="F351" s="230">
        <f t="shared" si="52"/>
        <v>2475.5</v>
      </c>
      <c r="G351" s="230">
        <f t="shared" si="52"/>
        <v>2574.5</v>
      </c>
      <c r="H351" s="98">
        <f t="shared" si="52"/>
        <v>2677.5</v>
      </c>
    </row>
    <row r="352" spans="1:8" ht="47.25">
      <c r="A352" s="108" t="s">
        <v>304</v>
      </c>
      <c r="B352" s="131" t="s">
        <v>158</v>
      </c>
      <c r="C352" s="95" t="s">
        <v>58</v>
      </c>
      <c r="D352" s="95" t="s">
        <v>305</v>
      </c>
      <c r="E352" s="214"/>
      <c r="F352" s="230">
        <f t="shared" si="52"/>
        <v>2475.5</v>
      </c>
      <c r="G352" s="230">
        <f t="shared" si="52"/>
        <v>2574.5</v>
      </c>
      <c r="H352" s="98">
        <f t="shared" si="52"/>
        <v>2677.5</v>
      </c>
    </row>
    <row r="353" spans="1:8" ht="47.25">
      <c r="A353" s="91" t="s">
        <v>306</v>
      </c>
      <c r="B353" s="131" t="s">
        <v>158</v>
      </c>
      <c r="C353" s="95" t="s">
        <v>58</v>
      </c>
      <c r="D353" s="95" t="s">
        <v>305</v>
      </c>
      <c r="E353" s="214" t="s">
        <v>307</v>
      </c>
      <c r="F353" s="230">
        <v>2475.5</v>
      </c>
      <c r="G353" s="230">
        <v>2574.5</v>
      </c>
      <c r="H353" s="98">
        <v>2677.5</v>
      </c>
    </row>
    <row r="354" spans="1:8">
      <c r="A354" s="191" t="s">
        <v>38</v>
      </c>
      <c r="B354" s="131" t="s">
        <v>158</v>
      </c>
      <c r="C354" s="95" t="s">
        <v>60</v>
      </c>
      <c r="D354" s="95"/>
      <c r="E354" s="214"/>
      <c r="F354" s="82">
        <f>F358</f>
        <v>0</v>
      </c>
      <c r="G354" s="82">
        <f>G358</f>
        <v>50</v>
      </c>
      <c r="H354" s="83">
        <f>H358</f>
        <v>50</v>
      </c>
    </row>
    <row r="355" spans="1:8" ht="47.25" hidden="1">
      <c r="A355" s="120" t="s">
        <v>308</v>
      </c>
      <c r="B355" s="131" t="s">
        <v>158</v>
      </c>
      <c r="C355" s="95" t="s">
        <v>60</v>
      </c>
      <c r="D355" s="95" t="s">
        <v>309</v>
      </c>
      <c r="E355" s="214"/>
      <c r="F355" s="230">
        <f>F356</f>
        <v>0</v>
      </c>
      <c r="G355" s="233"/>
      <c r="H355" s="102"/>
    </row>
    <row r="356" spans="1:8" ht="94.5" hidden="1">
      <c r="A356" s="120" t="s">
        <v>310</v>
      </c>
      <c r="B356" s="131" t="s">
        <v>158</v>
      </c>
      <c r="C356" s="95" t="s">
        <v>60</v>
      </c>
      <c r="D356" s="95" t="s">
        <v>311</v>
      </c>
      <c r="E356" s="214"/>
      <c r="F356" s="230">
        <f>F357</f>
        <v>0</v>
      </c>
      <c r="G356" s="233"/>
      <c r="H356" s="102"/>
    </row>
    <row r="357" spans="1:8" ht="47.25" hidden="1">
      <c r="A357" s="140" t="s">
        <v>306</v>
      </c>
      <c r="B357" s="131" t="s">
        <v>158</v>
      </c>
      <c r="C357" s="95" t="s">
        <v>60</v>
      </c>
      <c r="D357" s="95" t="s">
        <v>311</v>
      </c>
      <c r="E357" s="214" t="s">
        <v>307</v>
      </c>
      <c r="F357" s="230">
        <v>0</v>
      </c>
      <c r="G357" s="233"/>
      <c r="H357" s="102"/>
    </row>
    <row r="358" spans="1:8" ht="94.5">
      <c r="A358" s="110" t="s">
        <v>312</v>
      </c>
      <c r="B358" s="135" t="s">
        <v>158</v>
      </c>
      <c r="C358" s="395" t="s">
        <v>60</v>
      </c>
      <c r="D358" s="395" t="s">
        <v>313</v>
      </c>
      <c r="E358" s="214"/>
      <c r="F358" s="82">
        <f>F361</f>
        <v>0</v>
      </c>
      <c r="G358" s="82">
        <f>G361</f>
        <v>50</v>
      </c>
      <c r="H358" s="83">
        <f>H361</f>
        <v>50</v>
      </c>
    </row>
    <row r="359" spans="1:8" ht="31.5">
      <c r="A359" s="120" t="s">
        <v>473</v>
      </c>
      <c r="B359" s="131" t="s">
        <v>158</v>
      </c>
      <c r="C359" s="95" t="s">
        <v>60</v>
      </c>
      <c r="D359" s="95" t="s">
        <v>539</v>
      </c>
      <c r="E359" s="214"/>
      <c r="F359" s="230">
        <f t="shared" ref="F359:H360" si="53">F360</f>
        <v>0</v>
      </c>
      <c r="G359" s="230">
        <f t="shared" si="53"/>
        <v>50</v>
      </c>
      <c r="H359" s="98">
        <f t="shared" si="53"/>
        <v>50</v>
      </c>
    </row>
    <row r="360" spans="1:8">
      <c r="A360" s="120" t="s">
        <v>474</v>
      </c>
      <c r="B360" s="131" t="s">
        <v>158</v>
      </c>
      <c r="C360" s="95" t="s">
        <v>60</v>
      </c>
      <c r="D360" s="95" t="s">
        <v>597</v>
      </c>
      <c r="E360" s="214"/>
      <c r="F360" s="230">
        <f t="shared" si="53"/>
        <v>0</v>
      </c>
      <c r="G360" s="230">
        <f t="shared" si="53"/>
        <v>50</v>
      </c>
      <c r="H360" s="98">
        <f t="shared" si="53"/>
        <v>50</v>
      </c>
    </row>
    <row r="361" spans="1:8" ht="31.5">
      <c r="A361" s="120" t="s">
        <v>314</v>
      </c>
      <c r="B361" s="131" t="s">
        <v>158</v>
      </c>
      <c r="C361" s="95" t="s">
        <v>60</v>
      </c>
      <c r="D361" s="95" t="s">
        <v>597</v>
      </c>
      <c r="E361" s="214" t="s">
        <v>307</v>
      </c>
      <c r="F361" s="230">
        <v>0</v>
      </c>
      <c r="G361" s="230">
        <v>50</v>
      </c>
      <c r="H361" s="98">
        <v>50</v>
      </c>
    </row>
    <row r="362" spans="1:8">
      <c r="A362" s="128" t="s">
        <v>315</v>
      </c>
      <c r="B362" s="135" t="s">
        <v>92</v>
      </c>
      <c r="C362" s="395" t="s">
        <v>59</v>
      </c>
      <c r="D362" s="395"/>
      <c r="E362" s="214"/>
      <c r="F362" s="82">
        <f>F363</f>
        <v>1234</v>
      </c>
      <c r="G362" s="82">
        <f>G363</f>
        <v>697</v>
      </c>
      <c r="H362" s="83">
        <f>H363</f>
        <v>725</v>
      </c>
    </row>
    <row r="363" spans="1:8">
      <c r="A363" s="138" t="s">
        <v>316</v>
      </c>
      <c r="B363" s="133" t="s">
        <v>92</v>
      </c>
      <c r="C363" s="95" t="s">
        <v>58</v>
      </c>
      <c r="D363" s="395"/>
      <c r="E363" s="214"/>
      <c r="F363" s="230">
        <f>F372+F368</f>
        <v>1234</v>
      </c>
      <c r="G363" s="230">
        <f t="shared" ref="G363:H363" si="54">G372+G368</f>
        <v>697</v>
      </c>
      <c r="H363" s="98">
        <f t="shared" si="54"/>
        <v>725</v>
      </c>
    </row>
    <row r="364" spans="1:8" ht="72" customHeight="1">
      <c r="A364" s="110" t="s">
        <v>287</v>
      </c>
      <c r="B364" s="118" t="s">
        <v>92</v>
      </c>
      <c r="C364" s="131" t="s">
        <v>58</v>
      </c>
      <c r="D364" s="104" t="s">
        <v>288</v>
      </c>
      <c r="E364" s="214"/>
      <c r="F364" s="230">
        <f>F370</f>
        <v>563</v>
      </c>
      <c r="G364" s="228">
        <f>G369</f>
        <v>0</v>
      </c>
      <c r="H364" s="98">
        <f>H369</f>
        <v>0</v>
      </c>
    </row>
    <row r="365" spans="1:8" ht="45" customHeight="1">
      <c r="A365" s="113" t="s">
        <v>317</v>
      </c>
      <c r="B365" s="118" t="s">
        <v>92</v>
      </c>
      <c r="C365" s="131" t="s">
        <v>58</v>
      </c>
      <c r="D365" s="104" t="s">
        <v>290</v>
      </c>
      <c r="E365" s="214"/>
      <c r="F365" s="231">
        <f t="shared" ref="F365:H367" si="55">F366</f>
        <v>671</v>
      </c>
      <c r="G365" s="231">
        <f t="shared" si="55"/>
        <v>697</v>
      </c>
      <c r="H365" s="105">
        <f t="shared" si="55"/>
        <v>725</v>
      </c>
    </row>
    <row r="366" spans="1:8" ht="45" customHeight="1">
      <c r="A366" s="120" t="s">
        <v>318</v>
      </c>
      <c r="B366" s="118" t="s">
        <v>92</v>
      </c>
      <c r="C366" s="131" t="s">
        <v>58</v>
      </c>
      <c r="D366" s="173" t="s">
        <v>319</v>
      </c>
      <c r="E366" s="214"/>
      <c r="F366" s="231">
        <f t="shared" si="55"/>
        <v>671</v>
      </c>
      <c r="G366" s="231">
        <f t="shared" si="55"/>
        <v>697</v>
      </c>
      <c r="H366" s="105">
        <f t="shared" si="55"/>
        <v>725</v>
      </c>
    </row>
    <row r="367" spans="1:8" ht="45" customHeight="1">
      <c r="A367" s="91" t="s">
        <v>320</v>
      </c>
      <c r="B367" s="118" t="s">
        <v>92</v>
      </c>
      <c r="C367" s="131" t="s">
        <v>58</v>
      </c>
      <c r="D367" s="104" t="s">
        <v>321</v>
      </c>
      <c r="E367" s="214"/>
      <c r="F367" s="231">
        <f t="shared" si="55"/>
        <v>671</v>
      </c>
      <c r="G367" s="231">
        <f t="shared" si="55"/>
        <v>697</v>
      </c>
      <c r="H367" s="105">
        <f t="shared" si="55"/>
        <v>725</v>
      </c>
    </row>
    <row r="368" spans="1:8" ht="45" customHeight="1">
      <c r="A368" s="193" t="s">
        <v>294</v>
      </c>
      <c r="B368" s="118" t="s">
        <v>92</v>
      </c>
      <c r="C368" s="131" t="s">
        <v>58</v>
      </c>
      <c r="D368" s="173" t="s">
        <v>321</v>
      </c>
      <c r="E368" s="214">
        <v>610</v>
      </c>
      <c r="F368" s="242">
        <v>671</v>
      </c>
      <c r="G368" s="242">
        <v>697</v>
      </c>
      <c r="H368" s="105">
        <v>725</v>
      </c>
    </row>
    <row r="369" spans="1:8" ht="128.25" customHeight="1">
      <c r="A369" s="113" t="s">
        <v>426</v>
      </c>
      <c r="B369" s="118" t="s">
        <v>92</v>
      </c>
      <c r="C369" s="131" t="s">
        <v>58</v>
      </c>
      <c r="D369" s="104" t="s">
        <v>466</v>
      </c>
      <c r="E369" s="214"/>
      <c r="F369" s="230">
        <f>F371</f>
        <v>563</v>
      </c>
      <c r="G369" s="228">
        <f t="shared" ref="G369:H371" si="56">G370</f>
        <v>0</v>
      </c>
      <c r="H369" s="98">
        <f t="shared" si="56"/>
        <v>0</v>
      </c>
    </row>
    <row r="370" spans="1:8" ht="86.25" customHeight="1">
      <c r="A370" s="192" t="s">
        <v>463</v>
      </c>
      <c r="B370" s="118" t="s">
        <v>92</v>
      </c>
      <c r="C370" s="131" t="s">
        <v>58</v>
      </c>
      <c r="D370" s="104" t="s">
        <v>465</v>
      </c>
      <c r="E370" s="214"/>
      <c r="F370" s="230">
        <f>F371</f>
        <v>563</v>
      </c>
      <c r="G370" s="228">
        <f t="shared" si="56"/>
        <v>0</v>
      </c>
      <c r="H370" s="98">
        <f t="shared" si="56"/>
        <v>0</v>
      </c>
    </row>
    <row r="371" spans="1:8" ht="66.75" customHeight="1">
      <c r="A371" s="91" t="s">
        <v>462</v>
      </c>
      <c r="B371" s="118" t="s">
        <v>92</v>
      </c>
      <c r="C371" s="131" t="s">
        <v>58</v>
      </c>
      <c r="D371" s="104" t="s">
        <v>464</v>
      </c>
      <c r="E371" s="214"/>
      <c r="F371" s="230">
        <f>F372</f>
        <v>563</v>
      </c>
      <c r="G371" s="228">
        <f t="shared" si="56"/>
        <v>0</v>
      </c>
      <c r="H371" s="98">
        <f t="shared" si="56"/>
        <v>0</v>
      </c>
    </row>
    <row r="372" spans="1:8" ht="58.5" customHeight="1">
      <c r="A372" s="91" t="s">
        <v>67</v>
      </c>
      <c r="B372" s="118" t="s">
        <v>92</v>
      </c>
      <c r="C372" s="131" t="s">
        <v>58</v>
      </c>
      <c r="D372" s="104" t="s">
        <v>464</v>
      </c>
      <c r="E372" s="214" t="s">
        <v>80</v>
      </c>
      <c r="F372" s="230">
        <v>563</v>
      </c>
      <c r="G372" s="228">
        <v>0</v>
      </c>
      <c r="H372" s="98">
        <v>0</v>
      </c>
    </row>
    <row r="373" spans="1:8">
      <c r="A373" s="194" t="s">
        <v>322</v>
      </c>
      <c r="B373" s="195"/>
      <c r="C373" s="129"/>
      <c r="D373" s="129"/>
      <c r="E373" s="214"/>
      <c r="F373" s="239">
        <f>F14</f>
        <v>34091.5</v>
      </c>
      <c r="G373" s="239">
        <f>G14</f>
        <v>24916.9</v>
      </c>
      <c r="H373" s="83">
        <f>H14</f>
        <v>24553.1</v>
      </c>
    </row>
    <row r="374" spans="1:8">
      <c r="A374" s="196" t="s">
        <v>504</v>
      </c>
      <c r="B374" s="105"/>
      <c r="C374" s="105"/>
      <c r="D374" s="105"/>
      <c r="E374" s="214"/>
      <c r="F374" s="105">
        <v>0</v>
      </c>
      <c r="G374" s="242">
        <v>615.5</v>
      </c>
      <c r="H374" s="105">
        <v>1227.5</v>
      </c>
    </row>
    <row r="375" spans="1:8">
      <c r="A375" s="110" t="s">
        <v>503</v>
      </c>
      <c r="B375" s="105"/>
      <c r="C375" s="105"/>
      <c r="D375" s="105"/>
      <c r="E375" s="105"/>
      <c r="F375" s="155">
        <f>F373</f>
        <v>34091.5</v>
      </c>
      <c r="G375" s="250">
        <f>G373+G374</f>
        <v>25532.400000000001</v>
      </c>
      <c r="H375" s="197">
        <f>H373+H374</f>
        <v>25780.6</v>
      </c>
    </row>
  </sheetData>
  <mergeCells count="13">
    <mergeCell ref="F11:H11"/>
    <mergeCell ref="B5:G5"/>
    <mergeCell ref="A11:A12"/>
    <mergeCell ref="B11:B12"/>
    <mergeCell ref="C11:C12"/>
    <mergeCell ref="D11:D12"/>
    <mergeCell ref="E11:E12"/>
    <mergeCell ref="B1:H1"/>
    <mergeCell ref="D2:H2"/>
    <mergeCell ref="B3:H3"/>
    <mergeCell ref="D4:H4"/>
    <mergeCell ref="A7:F9"/>
    <mergeCell ref="B2:C2"/>
  </mergeCells>
  <pageMargins left="0.78740157480314965" right="0.39370078740157483" top="0.78740157480314965" bottom="0.78740157480314965" header="0.31496062992125984" footer="0.31496062992125984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66"/>
  <sheetViews>
    <sheetView workbookViewId="0">
      <selection activeCell="E2" sqref="E2:G2"/>
    </sheetView>
  </sheetViews>
  <sheetFormatPr defaultColWidth="8.85546875" defaultRowHeight="15.75"/>
  <cols>
    <col min="1" max="1" width="73.28515625" style="362" customWidth="1"/>
    <col min="2" max="2" width="15.85546875" style="393" customWidth="1"/>
    <col min="3" max="3" width="11.28515625" style="393" customWidth="1"/>
    <col min="4" max="4" width="9.85546875" style="393" customWidth="1"/>
    <col min="5" max="5" width="12.85546875" style="76" customWidth="1"/>
    <col min="6" max="6" width="13.42578125" style="78" customWidth="1"/>
    <col min="7" max="7" width="12.42578125" style="78" customWidth="1"/>
    <col min="8" max="8" width="10.85546875" style="363" customWidth="1"/>
    <col min="9" max="256" width="8.85546875" style="363"/>
    <col min="257" max="257" width="73.28515625" style="363" customWidth="1"/>
    <col min="258" max="258" width="15.85546875" style="363" customWidth="1"/>
    <col min="259" max="259" width="11.28515625" style="363" customWidth="1"/>
    <col min="260" max="260" width="9.85546875" style="363" customWidth="1"/>
    <col min="261" max="261" width="12" style="363" customWidth="1"/>
    <col min="262" max="263" width="17.42578125" style="363" customWidth="1"/>
    <col min="264" max="512" width="8.85546875" style="363"/>
    <col min="513" max="513" width="73.28515625" style="363" customWidth="1"/>
    <col min="514" max="514" width="15.85546875" style="363" customWidth="1"/>
    <col min="515" max="515" width="11.28515625" style="363" customWidth="1"/>
    <col min="516" max="516" width="9.85546875" style="363" customWidth="1"/>
    <col min="517" max="517" width="12" style="363" customWidth="1"/>
    <col min="518" max="519" width="17.42578125" style="363" customWidth="1"/>
    <col min="520" max="768" width="8.85546875" style="363"/>
    <col min="769" max="769" width="73.28515625" style="363" customWidth="1"/>
    <col min="770" max="770" width="15.85546875" style="363" customWidth="1"/>
    <col min="771" max="771" width="11.28515625" style="363" customWidth="1"/>
    <col min="772" max="772" width="9.85546875" style="363" customWidth="1"/>
    <col min="773" max="773" width="12" style="363" customWidth="1"/>
    <col min="774" max="775" width="17.42578125" style="363" customWidth="1"/>
    <col min="776" max="1024" width="8.85546875" style="363"/>
    <col min="1025" max="1025" width="73.28515625" style="363" customWidth="1"/>
    <col min="1026" max="1026" width="15.85546875" style="363" customWidth="1"/>
    <col min="1027" max="1027" width="11.28515625" style="363" customWidth="1"/>
    <col min="1028" max="1028" width="9.85546875" style="363" customWidth="1"/>
    <col min="1029" max="1029" width="12" style="363" customWidth="1"/>
    <col min="1030" max="1031" width="17.42578125" style="363" customWidth="1"/>
    <col min="1032" max="1280" width="8.85546875" style="363"/>
    <col min="1281" max="1281" width="73.28515625" style="363" customWidth="1"/>
    <col min="1282" max="1282" width="15.85546875" style="363" customWidth="1"/>
    <col min="1283" max="1283" width="11.28515625" style="363" customWidth="1"/>
    <col min="1284" max="1284" width="9.85546875" style="363" customWidth="1"/>
    <col min="1285" max="1285" width="12" style="363" customWidth="1"/>
    <col min="1286" max="1287" width="17.42578125" style="363" customWidth="1"/>
    <col min="1288" max="1536" width="8.85546875" style="363"/>
    <col min="1537" max="1537" width="73.28515625" style="363" customWidth="1"/>
    <col min="1538" max="1538" width="15.85546875" style="363" customWidth="1"/>
    <col min="1539" max="1539" width="11.28515625" style="363" customWidth="1"/>
    <col min="1540" max="1540" width="9.85546875" style="363" customWidth="1"/>
    <col min="1541" max="1541" width="12" style="363" customWidth="1"/>
    <col min="1542" max="1543" width="17.42578125" style="363" customWidth="1"/>
    <col min="1544" max="1792" width="8.85546875" style="363"/>
    <col min="1793" max="1793" width="73.28515625" style="363" customWidth="1"/>
    <col min="1794" max="1794" width="15.85546875" style="363" customWidth="1"/>
    <col min="1795" max="1795" width="11.28515625" style="363" customWidth="1"/>
    <col min="1796" max="1796" width="9.85546875" style="363" customWidth="1"/>
    <col min="1797" max="1797" width="12" style="363" customWidth="1"/>
    <col min="1798" max="1799" width="17.42578125" style="363" customWidth="1"/>
    <col min="1800" max="2048" width="8.85546875" style="363"/>
    <col min="2049" max="2049" width="73.28515625" style="363" customWidth="1"/>
    <col min="2050" max="2050" width="15.85546875" style="363" customWidth="1"/>
    <col min="2051" max="2051" width="11.28515625" style="363" customWidth="1"/>
    <col min="2052" max="2052" width="9.85546875" style="363" customWidth="1"/>
    <col min="2053" max="2053" width="12" style="363" customWidth="1"/>
    <col min="2054" max="2055" width="17.42578125" style="363" customWidth="1"/>
    <col min="2056" max="2304" width="8.85546875" style="363"/>
    <col min="2305" max="2305" width="73.28515625" style="363" customWidth="1"/>
    <col min="2306" max="2306" width="15.85546875" style="363" customWidth="1"/>
    <col min="2307" max="2307" width="11.28515625" style="363" customWidth="1"/>
    <col min="2308" max="2308" width="9.85546875" style="363" customWidth="1"/>
    <col min="2309" max="2309" width="12" style="363" customWidth="1"/>
    <col min="2310" max="2311" width="17.42578125" style="363" customWidth="1"/>
    <col min="2312" max="2560" width="8.85546875" style="363"/>
    <col min="2561" max="2561" width="73.28515625" style="363" customWidth="1"/>
    <col min="2562" max="2562" width="15.85546875" style="363" customWidth="1"/>
    <col min="2563" max="2563" width="11.28515625" style="363" customWidth="1"/>
    <col min="2564" max="2564" width="9.85546875" style="363" customWidth="1"/>
    <col min="2565" max="2565" width="12" style="363" customWidth="1"/>
    <col min="2566" max="2567" width="17.42578125" style="363" customWidth="1"/>
    <col min="2568" max="2816" width="8.85546875" style="363"/>
    <col min="2817" max="2817" width="73.28515625" style="363" customWidth="1"/>
    <col min="2818" max="2818" width="15.85546875" style="363" customWidth="1"/>
    <col min="2819" max="2819" width="11.28515625" style="363" customWidth="1"/>
    <col min="2820" max="2820" width="9.85546875" style="363" customWidth="1"/>
    <col min="2821" max="2821" width="12" style="363" customWidth="1"/>
    <col min="2822" max="2823" width="17.42578125" style="363" customWidth="1"/>
    <col min="2824" max="3072" width="8.85546875" style="363"/>
    <col min="3073" max="3073" width="73.28515625" style="363" customWidth="1"/>
    <col min="3074" max="3074" width="15.85546875" style="363" customWidth="1"/>
    <col min="3075" max="3075" width="11.28515625" style="363" customWidth="1"/>
    <col min="3076" max="3076" width="9.85546875" style="363" customWidth="1"/>
    <col min="3077" max="3077" width="12" style="363" customWidth="1"/>
    <col min="3078" max="3079" width="17.42578125" style="363" customWidth="1"/>
    <col min="3080" max="3328" width="8.85546875" style="363"/>
    <col min="3329" max="3329" width="73.28515625" style="363" customWidth="1"/>
    <col min="3330" max="3330" width="15.85546875" style="363" customWidth="1"/>
    <col min="3331" max="3331" width="11.28515625" style="363" customWidth="1"/>
    <col min="3332" max="3332" width="9.85546875" style="363" customWidth="1"/>
    <col min="3333" max="3333" width="12" style="363" customWidth="1"/>
    <col min="3334" max="3335" width="17.42578125" style="363" customWidth="1"/>
    <col min="3336" max="3584" width="8.85546875" style="363"/>
    <col min="3585" max="3585" width="73.28515625" style="363" customWidth="1"/>
    <col min="3586" max="3586" width="15.85546875" style="363" customWidth="1"/>
    <col min="3587" max="3587" width="11.28515625" style="363" customWidth="1"/>
    <col min="3588" max="3588" width="9.85546875" style="363" customWidth="1"/>
    <col min="3589" max="3589" width="12" style="363" customWidth="1"/>
    <col min="3590" max="3591" width="17.42578125" style="363" customWidth="1"/>
    <col min="3592" max="3840" width="8.85546875" style="363"/>
    <col min="3841" max="3841" width="73.28515625" style="363" customWidth="1"/>
    <col min="3842" max="3842" width="15.85546875" style="363" customWidth="1"/>
    <col min="3843" max="3843" width="11.28515625" style="363" customWidth="1"/>
    <col min="3844" max="3844" width="9.85546875" style="363" customWidth="1"/>
    <col min="3845" max="3845" width="12" style="363" customWidth="1"/>
    <col min="3846" max="3847" width="17.42578125" style="363" customWidth="1"/>
    <col min="3848" max="4096" width="8.85546875" style="363"/>
    <col min="4097" max="4097" width="73.28515625" style="363" customWidth="1"/>
    <col min="4098" max="4098" width="15.85546875" style="363" customWidth="1"/>
    <col min="4099" max="4099" width="11.28515625" style="363" customWidth="1"/>
    <col min="4100" max="4100" width="9.85546875" style="363" customWidth="1"/>
    <col min="4101" max="4101" width="12" style="363" customWidth="1"/>
    <col min="4102" max="4103" width="17.42578125" style="363" customWidth="1"/>
    <col min="4104" max="4352" width="8.85546875" style="363"/>
    <col min="4353" max="4353" width="73.28515625" style="363" customWidth="1"/>
    <col min="4354" max="4354" width="15.85546875" style="363" customWidth="1"/>
    <col min="4355" max="4355" width="11.28515625" style="363" customWidth="1"/>
    <col min="4356" max="4356" width="9.85546875" style="363" customWidth="1"/>
    <col min="4357" max="4357" width="12" style="363" customWidth="1"/>
    <col min="4358" max="4359" width="17.42578125" style="363" customWidth="1"/>
    <col min="4360" max="4608" width="8.85546875" style="363"/>
    <col min="4609" max="4609" width="73.28515625" style="363" customWidth="1"/>
    <col min="4610" max="4610" width="15.85546875" style="363" customWidth="1"/>
    <col min="4611" max="4611" width="11.28515625" style="363" customWidth="1"/>
    <col min="4612" max="4612" width="9.85546875" style="363" customWidth="1"/>
    <col min="4613" max="4613" width="12" style="363" customWidth="1"/>
    <col min="4614" max="4615" width="17.42578125" style="363" customWidth="1"/>
    <col min="4616" max="4864" width="8.85546875" style="363"/>
    <col min="4865" max="4865" width="73.28515625" style="363" customWidth="1"/>
    <col min="4866" max="4866" width="15.85546875" style="363" customWidth="1"/>
    <col min="4867" max="4867" width="11.28515625" style="363" customWidth="1"/>
    <col min="4868" max="4868" width="9.85546875" style="363" customWidth="1"/>
    <col min="4869" max="4869" width="12" style="363" customWidth="1"/>
    <col min="4870" max="4871" width="17.42578125" style="363" customWidth="1"/>
    <col min="4872" max="5120" width="8.85546875" style="363"/>
    <col min="5121" max="5121" width="73.28515625" style="363" customWidth="1"/>
    <col min="5122" max="5122" width="15.85546875" style="363" customWidth="1"/>
    <col min="5123" max="5123" width="11.28515625" style="363" customWidth="1"/>
    <col min="5124" max="5124" width="9.85546875" style="363" customWidth="1"/>
    <col min="5125" max="5125" width="12" style="363" customWidth="1"/>
    <col min="5126" max="5127" width="17.42578125" style="363" customWidth="1"/>
    <col min="5128" max="5376" width="8.85546875" style="363"/>
    <col min="5377" max="5377" width="73.28515625" style="363" customWidth="1"/>
    <col min="5378" max="5378" width="15.85546875" style="363" customWidth="1"/>
    <col min="5379" max="5379" width="11.28515625" style="363" customWidth="1"/>
    <col min="5380" max="5380" width="9.85546875" style="363" customWidth="1"/>
    <col min="5381" max="5381" width="12" style="363" customWidth="1"/>
    <col min="5382" max="5383" width="17.42578125" style="363" customWidth="1"/>
    <col min="5384" max="5632" width="8.85546875" style="363"/>
    <col min="5633" max="5633" width="73.28515625" style="363" customWidth="1"/>
    <col min="5634" max="5634" width="15.85546875" style="363" customWidth="1"/>
    <col min="5635" max="5635" width="11.28515625" style="363" customWidth="1"/>
    <col min="5636" max="5636" width="9.85546875" style="363" customWidth="1"/>
    <col min="5637" max="5637" width="12" style="363" customWidth="1"/>
    <col min="5638" max="5639" width="17.42578125" style="363" customWidth="1"/>
    <col min="5640" max="5888" width="8.85546875" style="363"/>
    <col min="5889" max="5889" width="73.28515625" style="363" customWidth="1"/>
    <col min="5890" max="5890" width="15.85546875" style="363" customWidth="1"/>
    <col min="5891" max="5891" width="11.28515625" style="363" customWidth="1"/>
    <col min="5892" max="5892" width="9.85546875" style="363" customWidth="1"/>
    <col min="5893" max="5893" width="12" style="363" customWidth="1"/>
    <col min="5894" max="5895" width="17.42578125" style="363" customWidth="1"/>
    <col min="5896" max="6144" width="8.85546875" style="363"/>
    <col min="6145" max="6145" width="73.28515625" style="363" customWidth="1"/>
    <col min="6146" max="6146" width="15.85546875" style="363" customWidth="1"/>
    <col min="6147" max="6147" width="11.28515625" style="363" customWidth="1"/>
    <col min="6148" max="6148" width="9.85546875" style="363" customWidth="1"/>
    <col min="6149" max="6149" width="12" style="363" customWidth="1"/>
    <col min="6150" max="6151" width="17.42578125" style="363" customWidth="1"/>
    <col min="6152" max="6400" width="8.85546875" style="363"/>
    <col min="6401" max="6401" width="73.28515625" style="363" customWidth="1"/>
    <col min="6402" max="6402" width="15.85546875" style="363" customWidth="1"/>
    <col min="6403" max="6403" width="11.28515625" style="363" customWidth="1"/>
    <col min="6404" max="6404" width="9.85546875" style="363" customWidth="1"/>
    <col min="6405" max="6405" width="12" style="363" customWidth="1"/>
    <col min="6406" max="6407" width="17.42578125" style="363" customWidth="1"/>
    <col min="6408" max="6656" width="8.85546875" style="363"/>
    <col min="6657" max="6657" width="73.28515625" style="363" customWidth="1"/>
    <col min="6658" max="6658" width="15.85546875" style="363" customWidth="1"/>
    <col min="6659" max="6659" width="11.28515625" style="363" customWidth="1"/>
    <col min="6660" max="6660" width="9.85546875" style="363" customWidth="1"/>
    <col min="6661" max="6661" width="12" style="363" customWidth="1"/>
    <col min="6662" max="6663" width="17.42578125" style="363" customWidth="1"/>
    <col min="6664" max="6912" width="8.85546875" style="363"/>
    <col min="6913" max="6913" width="73.28515625" style="363" customWidth="1"/>
    <col min="6914" max="6914" width="15.85546875" style="363" customWidth="1"/>
    <col min="6915" max="6915" width="11.28515625" style="363" customWidth="1"/>
    <col min="6916" max="6916" width="9.85546875" style="363" customWidth="1"/>
    <col min="6917" max="6917" width="12" style="363" customWidth="1"/>
    <col min="6918" max="6919" width="17.42578125" style="363" customWidth="1"/>
    <col min="6920" max="7168" width="8.85546875" style="363"/>
    <col min="7169" max="7169" width="73.28515625" style="363" customWidth="1"/>
    <col min="7170" max="7170" width="15.85546875" style="363" customWidth="1"/>
    <col min="7171" max="7171" width="11.28515625" style="363" customWidth="1"/>
    <col min="7172" max="7172" width="9.85546875" style="363" customWidth="1"/>
    <col min="7173" max="7173" width="12" style="363" customWidth="1"/>
    <col min="7174" max="7175" width="17.42578125" style="363" customWidth="1"/>
    <col min="7176" max="7424" width="8.85546875" style="363"/>
    <col min="7425" max="7425" width="73.28515625" style="363" customWidth="1"/>
    <col min="7426" max="7426" width="15.85546875" style="363" customWidth="1"/>
    <col min="7427" max="7427" width="11.28515625" style="363" customWidth="1"/>
    <col min="7428" max="7428" width="9.85546875" style="363" customWidth="1"/>
    <col min="7429" max="7429" width="12" style="363" customWidth="1"/>
    <col min="7430" max="7431" width="17.42578125" style="363" customWidth="1"/>
    <col min="7432" max="7680" width="8.85546875" style="363"/>
    <col min="7681" max="7681" width="73.28515625" style="363" customWidth="1"/>
    <col min="7682" max="7682" width="15.85546875" style="363" customWidth="1"/>
    <col min="7683" max="7683" width="11.28515625" style="363" customWidth="1"/>
    <col min="7684" max="7684" width="9.85546875" style="363" customWidth="1"/>
    <col min="7685" max="7685" width="12" style="363" customWidth="1"/>
    <col min="7686" max="7687" width="17.42578125" style="363" customWidth="1"/>
    <col min="7688" max="7936" width="8.85546875" style="363"/>
    <col min="7937" max="7937" width="73.28515625" style="363" customWidth="1"/>
    <col min="7938" max="7938" width="15.85546875" style="363" customWidth="1"/>
    <col min="7939" max="7939" width="11.28515625" style="363" customWidth="1"/>
    <col min="7940" max="7940" width="9.85546875" style="363" customWidth="1"/>
    <col min="7941" max="7941" width="12" style="363" customWidth="1"/>
    <col min="7942" max="7943" width="17.42578125" style="363" customWidth="1"/>
    <col min="7944" max="8192" width="8.85546875" style="363"/>
    <col min="8193" max="8193" width="73.28515625" style="363" customWidth="1"/>
    <col min="8194" max="8194" width="15.85546875" style="363" customWidth="1"/>
    <col min="8195" max="8195" width="11.28515625" style="363" customWidth="1"/>
    <col min="8196" max="8196" width="9.85546875" style="363" customWidth="1"/>
    <col min="8197" max="8197" width="12" style="363" customWidth="1"/>
    <col min="8198" max="8199" width="17.42578125" style="363" customWidth="1"/>
    <col min="8200" max="8448" width="8.85546875" style="363"/>
    <col min="8449" max="8449" width="73.28515625" style="363" customWidth="1"/>
    <col min="8450" max="8450" width="15.85546875" style="363" customWidth="1"/>
    <col min="8451" max="8451" width="11.28515625" style="363" customWidth="1"/>
    <col min="8452" max="8452" width="9.85546875" style="363" customWidth="1"/>
    <col min="8453" max="8453" width="12" style="363" customWidth="1"/>
    <col min="8454" max="8455" width="17.42578125" style="363" customWidth="1"/>
    <col min="8456" max="8704" width="8.85546875" style="363"/>
    <col min="8705" max="8705" width="73.28515625" style="363" customWidth="1"/>
    <col min="8706" max="8706" width="15.85546875" style="363" customWidth="1"/>
    <col min="8707" max="8707" width="11.28515625" style="363" customWidth="1"/>
    <col min="8708" max="8708" width="9.85546875" style="363" customWidth="1"/>
    <col min="8709" max="8709" width="12" style="363" customWidth="1"/>
    <col min="8710" max="8711" width="17.42578125" style="363" customWidth="1"/>
    <col min="8712" max="8960" width="8.85546875" style="363"/>
    <col min="8961" max="8961" width="73.28515625" style="363" customWidth="1"/>
    <col min="8962" max="8962" width="15.85546875" style="363" customWidth="1"/>
    <col min="8963" max="8963" width="11.28515625" style="363" customWidth="1"/>
    <col min="8964" max="8964" width="9.85546875" style="363" customWidth="1"/>
    <col min="8965" max="8965" width="12" style="363" customWidth="1"/>
    <col min="8966" max="8967" width="17.42578125" style="363" customWidth="1"/>
    <col min="8968" max="9216" width="8.85546875" style="363"/>
    <col min="9217" max="9217" width="73.28515625" style="363" customWidth="1"/>
    <col min="9218" max="9218" width="15.85546875" style="363" customWidth="1"/>
    <col min="9219" max="9219" width="11.28515625" style="363" customWidth="1"/>
    <col min="9220" max="9220" width="9.85546875" style="363" customWidth="1"/>
    <col min="9221" max="9221" width="12" style="363" customWidth="1"/>
    <col min="9222" max="9223" width="17.42578125" style="363" customWidth="1"/>
    <col min="9224" max="9472" width="8.85546875" style="363"/>
    <col min="9473" max="9473" width="73.28515625" style="363" customWidth="1"/>
    <col min="9474" max="9474" width="15.85546875" style="363" customWidth="1"/>
    <col min="9475" max="9475" width="11.28515625" style="363" customWidth="1"/>
    <col min="9476" max="9476" width="9.85546875" style="363" customWidth="1"/>
    <col min="9477" max="9477" width="12" style="363" customWidth="1"/>
    <col min="9478" max="9479" width="17.42578125" style="363" customWidth="1"/>
    <col min="9480" max="9728" width="8.85546875" style="363"/>
    <col min="9729" max="9729" width="73.28515625" style="363" customWidth="1"/>
    <col min="9730" max="9730" width="15.85546875" style="363" customWidth="1"/>
    <col min="9731" max="9731" width="11.28515625" style="363" customWidth="1"/>
    <col min="9732" max="9732" width="9.85546875" style="363" customWidth="1"/>
    <col min="9733" max="9733" width="12" style="363" customWidth="1"/>
    <col min="9734" max="9735" width="17.42578125" style="363" customWidth="1"/>
    <col min="9736" max="9984" width="8.85546875" style="363"/>
    <col min="9985" max="9985" width="73.28515625" style="363" customWidth="1"/>
    <col min="9986" max="9986" width="15.85546875" style="363" customWidth="1"/>
    <col min="9987" max="9987" width="11.28515625" style="363" customWidth="1"/>
    <col min="9988" max="9988" width="9.85546875" style="363" customWidth="1"/>
    <col min="9989" max="9989" width="12" style="363" customWidth="1"/>
    <col min="9990" max="9991" width="17.42578125" style="363" customWidth="1"/>
    <col min="9992" max="10240" width="8.85546875" style="363"/>
    <col min="10241" max="10241" width="73.28515625" style="363" customWidth="1"/>
    <col min="10242" max="10242" width="15.85546875" style="363" customWidth="1"/>
    <col min="10243" max="10243" width="11.28515625" style="363" customWidth="1"/>
    <col min="10244" max="10244" width="9.85546875" style="363" customWidth="1"/>
    <col min="10245" max="10245" width="12" style="363" customWidth="1"/>
    <col min="10246" max="10247" width="17.42578125" style="363" customWidth="1"/>
    <col min="10248" max="10496" width="8.85546875" style="363"/>
    <col min="10497" max="10497" width="73.28515625" style="363" customWidth="1"/>
    <col min="10498" max="10498" width="15.85546875" style="363" customWidth="1"/>
    <col min="10499" max="10499" width="11.28515625" style="363" customWidth="1"/>
    <col min="10500" max="10500" width="9.85546875" style="363" customWidth="1"/>
    <col min="10501" max="10501" width="12" style="363" customWidth="1"/>
    <col min="10502" max="10503" width="17.42578125" style="363" customWidth="1"/>
    <col min="10504" max="10752" width="8.85546875" style="363"/>
    <col min="10753" max="10753" width="73.28515625" style="363" customWidth="1"/>
    <col min="10754" max="10754" width="15.85546875" style="363" customWidth="1"/>
    <col min="10755" max="10755" width="11.28515625" style="363" customWidth="1"/>
    <col min="10756" max="10756" width="9.85546875" style="363" customWidth="1"/>
    <col min="10757" max="10757" width="12" style="363" customWidth="1"/>
    <col min="10758" max="10759" width="17.42578125" style="363" customWidth="1"/>
    <col min="10760" max="11008" width="8.85546875" style="363"/>
    <col min="11009" max="11009" width="73.28515625" style="363" customWidth="1"/>
    <col min="11010" max="11010" width="15.85546875" style="363" customWidth="1"/>
    <col min="11011" max="11011" width="11.28515625" style="363" customWidth="1"/>
    <col min="11012" max="11012" width="9.85546875" style="363" customWidth="1"/>
    <col min="11013" max="11013" width="12" style="363" customWidth="1"/>
    <col min="11014" max="11015" width="17.42578125" style="363" customWidth="1"/>
    <col min="11016" max="11264" width="8.85546875" style="363"/>
    <col min="11265" max="11265" width="73.28515625" style="363" customWidth="1"/>
    <col min="11266" max="11266" width="15.85546875" style="363" customWidth="1"/>
    <col min="11267" max="11267" width="11.28515625" style="363" customWidth="1"/>
    <col min="11268" max="11268" width="9.85546875" style="363" customWidth="1"/>
    <col min="11269" max="11269" width="12" style="363" customWidth="1"/>
    <col min="11270" max="11271" width="17.42578125" style="363" customWidth="1"/>
    <col min="11272" max="11520" width="8.85546875" style="363"/>
    <col min="11521" max="11521" width="73.28515625" style="363" customWidth="1"/>
    <col min="11522" max="11522" width="15.85546875" style="363" customWidth="1"/>
    <col min="11523" max="11523" width="11.28515625" style="363" customWidth="1"/>
    <col min="11524" max="11524" width="9.85546875" style="363" customWidth="1"/>
    <col min="11525" max="11525" width="12" style="363" customWidth="1"/>
    <col min="11526" max="11527" width="17.42578125" style="363" customWidth="1"/>
    <col min="11528" max="11776" width="8.85546875" style="363"/>
    <col min="11777" max="11777" width="73.28515625" style="363" customWidth="1"/>
    <col min="11778" max="11778" width="15.85546875" style="363" customWidth="1"/>
    <col min="11779" max="11779" width="11.28515625" style="363" customWidth="1"/>
    <col min="11780" max="11780" width="9.85546875" style="363" customWidth="1"/>
    <col min="11781" max="11781" width="12" style="363" customWidth="1"/>
    <col min="11782" max="11783" width="17.42578125" style="363" customWidth="1"/>
    <col min="11784" max="12032" width="8.85546875" style="363"/>
    <col min="12033" max="12033" width="73.28515625" style="363" customWidth="1"/>
    <col min="12034" max="12034" width="15.85546875" style="363" customWidth="1"/>
    <col min="12035" max="12035" width="11.28515625" style="363" customWidth="1"/>
    <col min="12036" max="12036" width="9.85546875" style="363" customWidth="1"/>
    <col min="12037" max="12037" width="12" style="363" customWidth="1"/>
    <col min="12038" max="12039" width="17.42578125" style="363" customWidth="1"/>
    <col min="12040" max="12288" width="8.85546875" style="363"/>
    <col min="12289" max="12289" width="73.28515625" style="363" customWidth="1"/>
    <col min="12290" max="12290" width="15.85546875" style="363" customWidth="1"/>
    <col min="12291" max="12291" width="11.28515625" style="363" customWidth="1"/>
    <col min="12292" max="12292" width="9.85546875" style="363" customWidth="1"/>
    <col min="12293" max="12293" width="12" style="363" customWidth="1"/>
    <col min="12294" max="12295" width="17.42578125" style="363" customWidth="1"/>
    <col min="12296" max="12544" width="8.85546875" style="363"/>
    <col min="12545" max="12545" width="73.28515625" style="363" customWidth="1"/>
    <col min="12546" max="12546" width="15.85546875" style="363" customWidth="1"/>
    <col min="12547" max="12547" width="11.28515625" style="363" customWidth="1"/>
    <col min="12548" max="12548" width="9.85546875" style="363" customWidth="1"/>
    <col min="12549" max="12549" width="12" style="363" customWidth="1"/>
    <col min="12550" max="12551" width="17.42578125" style="363" customWidth="1"/>
    <col min="12552" max="12800" width="8.85546875" style="363"/>
    <col min="12801" max="12801" width="73.28515625" style="363" customWidth="1"/>
    <col min="12802" max="12802" width="15.85546875" style="363" customWidth="1"/>
    <col min="12803" max="12803" width="11.28515625" style="363" customWidth="1"/>
    <col min="12804" max="12804" width="9.85546875" style="363" customWidth="1"/>
    <col min="12805" max="12805" width="12" style="363" customWidth="1"/>
    <col min="12806" max="12807" width="17.42578125" style="363" customWidth="1"/>
    <col min="12808" max="13056" width="8.85546875" style="363"/>
    <col min="13057" max="13057" width="73.28515625" style="363" customWidth="1"/>
    <col min="13058" max="13058" width="15.85546875" style="363" customWidth="1"/>
    <col min="13059" max="13059" width="11.28515625" style="363" customWidth="1"/>
    <col min="13060" max="13060" width="9.85546875" style="363" customWidth="1"/>
    <col min="13061" max="13061" width="12" style="363" customWidth="1"/>
    <col min="13062" max="13063" width="17.42578125" style="363" customWidth="1"/>
    <col min="13064" max="13312" width="8.85546875" style="363"/>
    <col min="13313" max="13313" width="73.28515625" style="363" customWidth="1"/>
    <col min="13314" max="13314" width="15.85546875" style="363" customWidth="1"/>
    <col min="13315" max="13315" width="11.28515625" style="363" customWidth="1"/>
    <col min="13316" max="13316" width="9.85546875" style="363" customWidth="1"/>
    <col min="13317" max="13317" width="12" style="363" customWidth="1"/>
    <col min="13318" max="13319" width="17.42578125" style="363" customWidth="1"/>
    <col min="13320" max="13568" width="8.85546875" style="363"/>
    <col min="13569" max="13569" width="73.28515625" style="363" customWidth="1"/>
    <col min="13570" max="13570" width="15.85546875" style="363" customWidth="1"/>
    <col min="13571" max="13571" width="11.28515625" style="363" customWidth="1"/>
    <col min="13572" max="13572" width="9.85546875" style="363" customWidth="1"/>
    <col min="13573" max="13573" width="12" style="363" customWidth="1"/>
    <col min="13574" max="13575" width="17.42578125" style="363" customWidth="1"/>
    <col min="13576" max="13824" width="8.85546875" style="363"/>
    <col min="13825" max="13825" width="73.28515625" style="363" customWidth="1"/>
    <col min="13826" max="13826" width="15.85546875" style="363" customWidth="1"/>
    <col min="13827" max="13827" width="11.28515625" style="363" customWidth="1"/>
    <col min="13828" max="13828" width="9.85546875" style="363" customWidth="1"/>
    <col min="13829" max="13829" width="12" style="363" customWidth="1"/>
    <col min="13830" max="13831" width="17.42578125" style="363" customWidth="1"/>
    <col min="13832" max="14080" width="8.85546875" style="363"/>
    <col min="14081" max="14081" width="73.28515625" style="363" customWidth="1"/>
    <col min="14082" max="14082" width="15.85546875" style="363" customWidth="1"/>
    <col min="14083" max="14083" width="11.28515625" style="363" customWidth="1"/>
    <col min="14084" max="14084" width="9.85546875" style="363" customWidth="1"/>
    <col min="14085" max="14085" width="12" style="363" customWidth="1"/>
    <col min="14086" max="14087" width="17.42578125" style="363" customWidth="1"/>
    <col min="14088" max="14336" width="8.85546875" style="363"/>
    <col min="14337" max="14337" width="73.28515625" style="363" customWidth="1"/>
    <col min="14338" max="14338" width="15.85546875" style="363" customWidth="1"/>
    <col min="14339" max="14339" width="11.28515625" style="363" customWidth="1"/>
    <col min="14340" max="14340" width="9.85546875" style="363" customWidth="1"/>
    <col min="14341" max="14341" width="12" style="363" customWidth="1"/>
    <col min="14342" max="14343" width="17.42578125" style="363" customWidth="1"/>
    <col min="14344" max="14592" width="8.85546875" style="363"/>
    <col min="14593" max="14593" width="73.28515625" style="363" customWidth="1"/>
    <col min="14594" max="14594" width="15.85546875" style="363" customWidth="1"/>
    <col min="14595" max="14595" width="11.28515625" style="363" customWidth="1"/>
    <col min="14596" max="14596" width="9.85546875" style="363" customWidth="1"/>
    <col min="14597" max="14597" width="12" style="363" customWidth="1"/>
    <col min="14598" max="14599" width="17.42578125" style="363" customWidth="1"/>
    <col min="14600" max="14848" width="8.85546875" style="363"/>
    <col min="14849" max="14849" width="73.28515625" style="363" customWidth="1"/>
    <col min="14850" max="14850" width="15.85546875" style="363" customWidth="1"/>
    <col min="14851" max="14851" width="11.28515625" style="363" customWidth="1"/>
    <col min="14852" max="14852" width="9.85546875" style="363" customWidth="1"/>
    <col min="14853" max="14853" width="12" style="363" customWidth="1"/>
    <col min="14854" max="14855" width="17.42578125" style="363" customWidth="1"/>
    <col min="14856" max="15104" width="8.85546875" style="363"/>
    <col min="15105" max="15105" width="73.28515625" style="363" customWidth="1"/>
    <col min="15106" max="15106" width="15.85546875" style="363" customWidth="1"/>
    <col min="15107" max="15107" width="11.28515625" style="363" customWidth="1"/>
    <col min="15108" max="15108" width="9.85546875" style="363" customWidth="1"/>
    <col min="15109" max="15109" width="12" style="363" customWidth="1"/>
    <col min="15110" max="15111" width="17.42578125" style="363" customWidth="1"/>
    <col min="15112" max="15360" width="8.85546875" style="363"/>
    <col min="15361" max="15361" width="73.28515625" style="363" customWidth="1"/>
    <col min="15362" max="15362" width="15.85546875" style="363" customWidth="1"/>
    <col min="15363" max="15363" width="11.28515625" style="363" customWidth="1"/>
    <col min="15364" max="15364" width="9.85546875" style="363" customWidth="1"/>
    <col min="15365" max="15365" width="12" style="363" customWidth="1"/>
    <col min="15366" max="15367" width="17.42578125" style="363" customWidth="1"/>
    <col min="15368" max="15616" width="8.85546875" style="363"/>
    <col min="15617" max="15617" width="73.28515625" style="363" customWidth="1"/>
    <col min="15618" max="15618" width="15.85546875" style="363" customWidth="1"/>
    <col min="15619" max="15619" width="11.28515625" style="363" customWidth="1"/>
    <col min="15620" max="15620" width="9.85546875" style="363" customWidth="1"/>
    <col min="15621" max="15621" width="12" style="363" customWidth="1"/>
    <col min="15622" max="15623" width="17.42578125" style="363" customWidth="1"/>
    <col min="15624" max="15872" width="8.85546875" style="363"/>
    <col min="15873" max="15873" width="73.28515625" style="363" customWidth="1"/>
    <col min="15874" max="15874" width="15.85546875" style="363" customWidth="1"/>
    <col min="15875" max="15875" width="11.28515625" style="363" customWidth="1"/>
    <col min="15876" max="15876" width="9.85546875" style="363" customWidth="1"/>
    <col min="15877" max="15877" width="12" style="363" customWidth="1"/>
    <col min="15878" max="15879" width="17.42578125" style="363" customWidth="1"/>
    <col min="15880" max="16128" width="8.85546875" style="363"/>
    <col min="16129" max="16129" width="73.28515625" style="363" customWidth="1"/>
    <col min="16130" max="16130" width="15.85546875" style="363" customWidth="1"/>
    <col min="16131" max="16131" width="11.28515625" style="363" customWidth="1"/>
    <col min="16132" max="16132" width="9.85546875" style="363" customWidth="1"/>
    <col min="16133" max="16133" width="12" style="363" customWidth="1"/>
    <col min="16134" max="16135" width="17.42578125" style="363" customWidth="1"/>
    <col min="16136" max="16384" width="8.85546875" style="363"/>
  </cols>
  <sheetData>
    <row r="1" spans="1:7">
      <c r="B1" s="467" t="s">
        <v>518</v>
      </c>
      <c r="C1" s="467"/>
      <c r="D1" s="467"/>
      <c r="E1" s="467"/>
      <c r="F1" s="467"/>
      <c r="G1" s="467"/>
    </row>
    <row r="2" spans="1:7">
      <c r="B2" s="364"/>
      <c r="C2" s="364"/>
      <c r="D2" s="364"/>
      <c r="E2" s="467" t="s">
        <v>662</v>
      </c>
      <c r="F2" s="467"/>
      <c r="G2" s="467"/>
    </row>
    <row r="3" spans="1:7">
      <c r="B3" s="467" t="s">
        <v>1</v>
      </c>
      <c r="C3" s="467"/>
      <c r="D3" s="467"/>
      <c r="E3" s="467"/>
      <c r="F3" s="467"/>
      <c r="G3" s="467"/>
    </row>
    <row r="4" spans="1:7">
      <c r="B4" s="467" t="s">
        <v>43</v>
      </c>
      <c r="C4" s="467"/>
      <c r="D4" s="467"/>
      <c r="E4" s="467"/>
      <c r="F4" s="467"/>
      <c r="G4" s="467"/>
    </row>
    <row r="5" spans="1:7">
      <c r="B5" s="467" t="s">
        <v>44</v>
      </c>
      <c r="C5" s="467"/>
      <c r="D5" s="467"/>
      <c r="E5" s="467"/>
      <c r="F5" s="467"/>
      <c r="G5" s="467"/>
    </row>
    <row r="6" spans="1:7">
      <c r="B6" s="365"/>
      <c r="C6" s="468"/>
      <c r="D6" s="468"/>
      <c r="E6" s="468"/>
    </row>
    <row r="7" spans="1:7" ht="16.5">
      <c r="A7" s="471"/>
      <c r="B7" s="471"/>
      <c r="C7" s="471"/>
      <c r="D7" s="471"/>
      <c r="E7" s="471"/>
    </row>
    <row r="8" spans="1:7" ht="15.75" customHeight="1">
      <c r="A8" s="472" t="s">
        <v>601</v>
      </c>
      <c r="B8" s="472"/>
      <c r="C8" s="472"/>
      <c r="D8" s="472"/>
      <c r="E8" s="472"/>
      <c r="F8" s="472"/>
      <c r="G8" s="472"/>
    </row>
    <row r="9" spans="1:7" ht="15.75" customHeight="1">
      <c r="A9" s="472"/>
      <c r="B9" s="472"/>
      <c r="C9" s="472"/>
      <c r="D9" s="472"/>
      <c r="E9" s="472"/>
      <c r="F9" s="472"/>
      <c r="G9" s="472"/>
    </row>
    <row r="10" spans="1:7" ht="72" customHeight="1">
      <c r="A10" s="472"/>
      <c r="B10" s="472"/>
      <c r="C10" s="472"/>
      <c r="D10" s="472"/>
      <c r="E10" s="472"/>
      <c r="F10" s="472"/>
      <c r="G10" s="472"/>
    </row>
    <row r="11" spans="1:7" ht="36" customHeight="1">
      <c r="A11" s="399"/>
      <c r="B11" s="399"/>
      <c r="C11" s="399"/>
      <c r="D11" s="399"/>
      <c r="E11" s="397"/>
    </row>
    <row r="12" spans="1:7" ht="36" customHeight="1">
      <c r="A12" s="469" t="s">
        <v>47</v>
      </c>
      <c r="B12" s="470" t="s">
        <v>51</v>
      </c>
      <c r="C12" s="470" t="s">
        <v>52</v>
      </c>
      <c r="D12" s="470" t="s">
        <v>519</v>
      </c>
      <c r="E12" s="464" t="s">
        <v>53</v>
      </c>
      <c r="F12" s="464"/>
      <c r="G12" s="464"/>
    </row>
    <row r="13" spans="1:7">
      <c r="A13" s="469"/>
      <c r="B13" s="470"/>
      <c r="C13" s="470"/>
      <c r="D13" s="470"/>
      <c r="E13" s="79" t="s">
        <v>477</v>
      </c>
      <c r="F13" s="79" t="s">
        <v>478</v>
      </c>
      <c r="G13" s="79" t="s">
        <v>479</v>
      </c>
    </row>
    <row r="14" spans="1:7">
      <c r="A14" s="366">
        <v>1</v>
      </c>
      <c r="B14" s="366">
        <v>2</v>
      </c>
      <c r="C14" s="366">
        <v>3</v>
      </c>
      <c r="D14" s="366">
        <v>4</v>
      </c>
      <c r="E14" s="366">
        <v>5</v>
      </c>
      <c r="F14" s="366">
        <v>6</v>
      </c>
      <c r="G14" s="366">
        <v>7</v>
      </c>
    </row>
    <row r="15" spans="1:7">
      <c r="A15" s="367" t="s">
        <v>54</v>
      </c>
      <c r="B15" s="398"/>
      <c r="C15" s="398"/>
      <c r="D15" s="398"/>
      <c r="E15" s="83">
        <f>E16+E30+E35+E48+E77+E96+E101+E106+E112+E132+E157+E167+E176+E198+E203+E226</f>
        <v>34091.500000000007</v>
      </c>
      <c r="F15" s="83">
        <f>F16+F30+F35+F48+F77+F96+F101+F106+F112+F132+F157+F167+F176+F198+F203+F226</f>
        <v>24916.9</v>
      </c>
      <c r="G15" s="83">
        <f>G16+G30+G35+G48+G77+G96+G101+G106+G112+G132+G157+G167+G176+G198+G203+G226</f>
        <v>24553.1</v>
      </c>
    </row>
    <row r="16" spans="1:7" ht="63">
      <c r="A16" s="368" t="s">
        <v>207</v>
      </c>
      <c r="B16" s="398" t="s">
        <v>136</v>
      </c>
      <c r="C16" s="217"/>
      <c r="D16" s="217"/>
      <c r="E16" s="83">
        <f>E17+E25</f>
        <v>135</v>
      </c>
      <c r="F16" s="83">
        <f>F21+F29</f>
        <v>120</v>
      </c>
      <c r="G16" s="83">
        <f>G21+G29</f>
        <v>100</v>
      </c>
    </row>
    <row r="17" spans="1:7" ht="78.75">
      <c r="A17" s="368" t="s">
        <v>520</v>
      </c>
      <c r="B17" s="217" t="s">
        <v>521</v>
      </c>
      <c r="C17" s="217"/>
      <c r="D17" s="217"/>
      <c r="E17" s="98">
        <f>E18</f>
        <v>90</v>
      </c>
      <c r="F17" s="98">
        <f t="shared" ref="F17:G20" si="0">F18</f>
        <v>75</v>
      </c>
      <c r="G17" s="98">
        <f t="shared" si="0"/>
        <v>50</v>
      </c>
    </row>
    <row r="18" spans="1:7" ht="31.5">
      <c r="A18" s="218" t="s">
        <v>586</v>
      </c>
      <c r="B18" s="217" t="s">
        <v>138</v>
      </c>
      <c r="C18" s="217"/>
      <c r="D18" s="217"/>
      <c r="E18" s="98">
        <f>E19+E24</f>
        <v>90</v>
      </c>
      <c r="F18" s="98">
        <f t="shared" si="0"/>
        <v>75</v>
      </c>
      <c r="G18" s="98">
        <f t="shared" si="0"/>
        <v>50</v>
      </c>
    </row>
    <row r="19" spans="1:7" ht="31.5">
      <c r="A19" s="218" t="s">
        <v>587</v>
      </c>
      <c r="B19" s="217" t="s">
        <v>139</v>
      </c>
      <c r="C19" s="217"/>
      <c r="D19" s="217"/>
      <c r="E19" s="98">
        <f>E20</f>
        <v>30</v>
      </c>
      <c r="F19" s="98">
        <f t="shared" si="0"/>
        <v>75</v>
      </c>
      <c r="G19" s="98">
        <f t="shared" si="0"/>
        <v>50</v>
      </c>
    </row>
    <row r="20" spans="1:7" ht="31.5">
      <c r="A20" s="219" t="s">
        <v>67</v>
      </c>
      <c r="B20" s="217" t="s">
        <v>139</v>
      </c>
      <c r="C20" s="217" t="s">
        <v>80</v>
      </c>
      <c r="D20" s="217"/>
      <c r="E20" s="98">
        <f>E21</f>
        <v>30</v>
      </c>
      <c r="F20" s="98">
        <f t="shared" si="0"/>
        <v>75</v>
      </c>
      <c r="G20" s="98">
        <f t="shared" si="0"/>
        <v>50</v>
      </c>
    </row>
    <row r="21" spans="1:7">
      <c r="A21" s="219" t="s">
        <v>12</v>
      </c>
      <c r="B21" s="217" t="s">
        <v>139</v>
      </c>
      <c r="C21" s="217" t="s">
        <v>80</v>
      </c>
      <c r="D21" s="217" t="s">
        <v>522</v>
      </c>
      <c r="E21" s="98">
        <f>90-60</f>
        <v>30</v>
      </c>
      <c r="F21" s="98">
        <v>75</v>
      </c>
      <c r="G21" s="98">
        <v>50</v>
      </c>
    </row>
    <row r="22" spans="1:7" ht="126">
      <c r="A22" s="91" t="s">
        <v>650</v>
      </c>
      <c r="B22" s="95" t="s">
        <v>651</v>
      </c>
      <c r="C22" s="217"/>
      <c r="D22" s="217"/>
      <c r="E22" s="98">
        <f>E23</f>
        <v>60</v>
      </c>
      <c r="F22" s="98">
        <f t="shared" ref="F22:G22" si="1">F23</f>
        <v>0</v>
      </c>
      <c r="G22" s="98">
        <f t="shared" si="1"/>
        <v>0</v>
      </c>
    </row>
    <row r="23" spans="1:7" ht="31.5">
      <c r="A23" s="219" t="s">
        <v>67</v>
      </c>
      <c r="B23" s="95" t="s">
        <v>651</v>
      </c>
      <c r="C23" s="217" t="s">
        <v>80</v>
      </c>
      <c r="D23" s="217"/>
      <c r="E23" s="98">
        <f>E24</f>
        <v>60</v>
      </c>
      <c r="F23" s="98">
        <f t="shared" ref="F23:G23" si="2">F24</f>
        <v>0</v>
      </c>
      <c r="G23" s="98">
        <f t="shared" si="2"/>
        <v>0</v>
      </c>
    </row>
    <row r="24" spans="1:7">
      <c r="A24" s="219" t="s">
        <v>163</v>
      </c>
      <c r="B24" s="95" t="s">
        <v>651</v>
      </c>
      <c r="C24" s="217" t="s">
        <v>80</v>
      </c>
      <c r="D24" s="217" t="s">
        <v>531</v>
      </c>
      <c r="E24" s="98">
        <v>60</v>
      </c>
      <c r="F24" s="98">
        <v>0</v>
      </c>
      <c r="G24" s="98">
        <v>0</v>
      </c>
    </row>
    <row r="25" spans="1:7" ht="94.5">
      <c r="A25" s="369" t="s">
        <v>583</v>
      </c>
      <c r="B25" s="217" t="s">
        <v>209</v>
      </c>
      <c r="C25" s="217"/>
      <c r="D25" s="217"/>
      <c r="E25" s="98">
        <f>E29</f>
        <v>45</v>
      </c>
      <c r="F25" s="98">
        <f>F29</f>
        <v>45</v>
      </c>
      <c r="G25" s="98">
        <f>G29</f>
        <v>50</v>
      </c>
    </row>
    <row r="26" spans="1:7" ht="43.5" customHeight="1">
      <c r="A26" s="370" t="s">
        <v>584</v>
      </c>
      <c r="B26" s="217" t="s">
        <v>211</v>
      </c>
      <c r="C26" s="217"/>
      <c r="D26" s="217"/>
      <c r="E26" s="98">
        <f t="shared" ref="E26:G28" si="3">E27</f>
        <v>45</v>
      </c>
      <c r="F26" s="98">
        <f t="shared" si="3"/>
        <v>45</v>
      </c>
      <c r="G26" s="98">
        <f t="shared" si="3"/>
        <v>50</v>
      </c>
    </row>
    <row r="27" spans="1:7" ht="36" customHeight="1">
      <c r="A27" s="218" t="s">
        <v>585</v>
      </c>
      <c r="B27" s="217" t="s">
        <v>212</v>
      </c>
      <c r="C27" s="217"/>
      <c r="D27" s="217"/>
      <c r="E27" s="98">
        <f t="shared" si="3"/>
        <v>45</v>
      </c>
      <c r="F27" s="98">
        <f t="shared" si="3"/>
        <v>45</v>
      </c>
      <c r="G27" s="98">
        <f t="shared" si="3"/>
        <v>50</v>
      </c>
    </row>
    <row r="28" spans="1:7" ht="31.5">
      <c r="A28" s="219" t="s">
        <v>67</v>
      </c>
      <c r="B28" s="217" t="s">
        <v>212</v>
      </c>
      <c r="C28" s="217" t="s">
        <v>80</v>
      </c>
      <c r="D28" s="217"/>
      <c r="E28" s="98">
        <f t="shared" si="3"/>
        <v>45</v>
      </c>
      <c r="F28" s="98">
        <f t="shared" si="3"/>
        <v>45</v>
      </c>
      <c r="G28" s="98">
        <f t="shared" si="3"/>
        <v>50</v>
      </c>
    </row>
    <row r="29" spans="1:7">
      <c r="A29" s="219" t="s">
        <v>23</v>
      </c>
      <c r="B29" s="217" t="s">
        <v>212</v>
      </c>
      <c r="C29" s="217" t="s">
        <v>80</v>
      </c>
      <c r="D29" s="217" t="s">
        <v>523</v>
      </c>
      <c r="E29" s="98">
        <f>105-60</f>
        <v>45</v>
      </c>
      <c r="F29" s="98">
        <f>105-60</f>
        <v>45</v>
      </c>
      <c r="G29" s="98">
        <v>50</v>
      </c>
    </row>
    <row r="30" spans="1:7" ht="31.5">
      <c r="A30" s="368" t="s">
        <v>524</v>
      </c>
      <c r="B30" s="398" t="s">
        <v>514</v>
      </c>
      <c r="C30" s="217"/>
      <c r="D30" s="217"/>
      <c r="E30" s="83">
        <f>E33</f>
        <v>7</v>
      </c>
      <c r="F30" s="83">
        <f t="shared" ref="F30:G33" si="4">F31</f>
        <v>6</v>
      </c>
      <c r="G30" s="83">
        <f t="shared" si="4"/>
        <v>6</v>
      </c>
    </row>
    <row r="31" spans="1:7" ht="47.25">
      <c r="A31" s="371" t="s">
        <v>142</v>
      </c>
      <c r="B31" s="372" t="s">
        <v>143</v>
      </c>
      <c r="C31" s="217"/>
      <c r="D31" s="217"/>
      <c r="E31" s="98">
        <f>E32</f>
        <v>7</v>
      </c>
      <c r="F31" s="98">
        <f t="shared" si="4"/>
        <v>6</v>
      </c>
      <c r="G31" s="98">
        <f t="shared" si="4"/>
        <v>6</v>
      </c>
    </row>
    <row r="32" spans="1:7" ht="47.25">
      <c r="A32" s="373" t="s">
        <v>144</v>
      </c>
      <c r="B32" s="372" t="s">
        <v>145</v>
      </c>
      <c r="C32" s="217"/>
      <c r="D32" s="217"/>
      <c r="E32" s="98">
        <f>E33</f>
        <v>7</v>
      </c>
      <c r="F32" s="98">
        <f t="shared" si="4"/>
        <v>6</v>
      </c>
      <c r="G32" s="98">
        <f t="shared" si="4"/>
        <v>6</v>
      </c>
    </row>
    <row r="33" spans="1:7" ht="31.5">
      <c r="A33" s="218" t="s">
        <v>67</v>
      </c>
      <c r="B33" s="372" t="s">
        <v>145</v>
      </c>
      <c r="C33" s="217" t="s">
        <v>80</v>
      </c>
      <c r="D33" s="217"/>
      <c r="E33" s="98">
        <f>E34</f>
        <v>7</v>
      </c>
      <c r="F33" s="98">
        <f t="shared" si="4"/>
        <v>6</v>
      </c>
      <c r="G33" s="98">
        <f t="shared" si="4"/>
        <v>6</v>
      </c>
    </row>
    <row r="34" spans="1:7">
      <c r="A34" s="219" t="s">
        <v>12</v>
      </c>
      <c r="B34" s="372" t="s">
        <v>145</v>
      </c>
      <c r="C34" s="217" t="s">
        <v>80</v>
      </c>
      <c r="D34" s="217" t="s">
        <v>522</v>
      </c>
      <c r="E34" s="374">
        <f>6+1</f>
        <v>7</v>
      </c>
      <c r="F34" s="98">
        <v>6</v>
      </c>
      <c r="G34" s="98">
        <v>6</v>
      </c>
    </row>
    <row r="35" spans="1:7" ht="31.5">
      <c r="A35" s="368" t="s">
        <v>111</v>
      </c>
      <c r="B35" s="398" t="s">
        <v>112</v>
      </c>
      <c r="C35" s="217"/>
      <c r="D35" s="217"/>
      <c r="E35" s="83">
        <f>E36</f>
        <v>546</v>
      </c>
      <c r="F35" s="83">
        <f>F36</f>
        <v>438</v>
      </c>
      <c r="G35" s="83">
        <f>G36</f>
        <v>381</v>
      </c>
    </row>
    <row r="36" spans="1:7" ht="78.75">
      <c r="A36" s="369" t="s">
        <v>525</v>
      </c>
      <c r="B36" s="398" t="s">
        <v>114</v>
      </c>
      <c r="C36" s="398"/>
      <c r="D36" s="217"/>
      <c r="E36" s="83">
        <f>E40+E47+E43</f>
        <v>546</v>
      </c>
      <c r="F36" s="83">
        <f t="shared" ref="F36:G36" si="5">F40+F47+F43</f>
        <v>438</v>
      </c>
      <c r="G36" s="83">
        <f t="shared" si="5"/>
        <v>381</v>
      </c>
    </row>
    <row r="37" spans="1:7" ht="31.5">
      <c r="A37" s="375" t="s">
        <v>449</v>
      </c>
      <c r="B37" s="217" t="s">
        <v>116</v>
      </c>
      <c r="C37" s="217"/>
      <c r="D37" s="217"/>
      <c r="E37" s="98">
        <f t="shared" ref="E37:G39" si="6">E38</f>
        <v>109</v>
      </c>
      <c r="F37" s="98">
        <f t="shared" si="6"/>
        <v>113</v>
      </c>
      <c r="G37" s="98">
        <f t="shared" si="6"/>
        <v>119</v>
      </c>
    </row>
    <row r="38" spans="1:7" ht="31.5">
      <c r="A38" s="375" t="s">
        <v>491</v>
      </c>
      <c r="B38" s="217" t="s">
        <v>445</v>
      </c>
      <c r="C38" s="217"/>
      <c r="D38" s="217"/>
      <c r="E38" s="98">
        <f t="shared" si="6"/>
        <v>109</v>
      </c>
      <c r="F38" s="98">
        <f t="shared" si="6"/>
        <v>113</v>
      </c>
      <c r="G38" s="98">
        <f t="shared" si="6"/>
        <v>119</v>
      </c>
    </row>
    <row r="39" spans="1:7" ht="31.5">
      <c r="A39" s="219" t="s">
        <v>67</v>
      </c>
      <c r="B39" s="217" t="s">
        <v>445</v>
      </c>
      <c r="C39" s="217" t="s">
        <v>80</v>
      </c>
      <c r="D39" s="217"/>
      <c r="E39" s="98">
        <f t="shared" si="6"/>
        <v>109</v>
      </c>
      <c r="F39" s="98">
        <f t="shared" si="6"/>
        <v>113</v>
      </c>
      <c r="G39" s="98">
        <f t="shared" si="6"/>
        <v>119</v>
      </c>
    </row>
    <row r="40" spans="1:7" ht="31.5">
      <c r="A40" s="219" t="s">
        <v>526</v>
      </c>
      <c r="B40" s="217" t="s">
        <v>445</v>
      </c>
      <c r="C40" s="217" t="s">
        <v>80</v>
      </c>
      <c r="D40" s="217" t="s">
        <v>527</v>
      </c>
      <c r="E40" s="98">
        <v>109</v>
      </c>
      <c r="F40" s="98">
        <v>113</v>
      </c>
      <c r="G40" s="98">
        <v>119</v>
      </c>
    </row>
    <row r="41" spans="1:7" ht="47.25">
      <c r="A41" s="370" t="s">
        <v>659</v>
      </c>
      <c r="B41" s="95" t="s">
        <v>660</v>
      </c>
      <c r="C41" s="217"/>
      <c r="D41" s="217"/>
      <c r="E41" s="98">
        <f>E42</f>
        <v>20</v>
      </c>
      <c r="F41" s="98">
        <f t="shared" ref="F41:G41" si="7">F42</f>
        <v>0</v>
      </c>
      <c r="G41" s="98">
        <f t="shared" si="7"/>
        <v>0</v>
      </c>
    </row>
    <row r="42" spans="1:7" ht="31.5">
      <c r="A42" s="219" t="s">
        <v>67</v>
      </c>
      <c r="B42" s="131" t="s">
        <v>660</v>
      </c>
      <c r="C42" s="217" t="s">
        <v>80</v>
      </c>
      <c r="D42" s="217"/>
      <c r="E42" s="98">
        <f>E43</f>
        <v>20</v>
      </c>
      <c r="F42" s="98">
        <f t="shared" ref="F42:G42" si="8">F43</f>
        <v>0</v>
      </c>
      <c r="G42" s="98">
        <f t="shared" si="8"/>
        <v>0</v>
      </c>
    </row>
    <row r="43" spans="1:7" ht="31.5">
      <c r="A43" s="219" t="s">
        <v>526</v>
      </c>
      <c r="B43" s="95" t="s">
        <v>660</v>
      </c>
      <c r="C43" s="217" t="s">
        <v>80</v>
      </c>
      <c r="D43" s="217" t="s">
        <v>527</v>
      </c>
      <c r="E43" s="98">
        <v>20</v>
      </c>
      <c r="F43" s="98">
        <v>0</v>
      </c>
      <c r="G43" s="98">
        <v>0</v>
      </c>
    </row>
    <row r="44" spans="1:7" ht="31.5">
      <c r="A44" s="375" t="s">
        <v>160</v>
      </c>
      <c r="B44" s="217" t="s">
        <v>447</v>
      </c>
      <c r="C44" s="217"/>
      <c r="D44" s="217"/>
      <c r="E44" s="98">
        <f>E46</f>
        <v>417</v>
      </c>
      <c r="F44" s="98">
        <f t="shared" ref="F44:G46" si="9">F45</f>
        <v>325</v>
      </c>
      <c r="G44" s="98">
        <f t="shared" si="9"/>
        <v>262</v>
      </c>
    </row>
    <row r="45" spans="1:7" ht="31.5">
      <c r="A45" s="375" t="s">
        <v>161</v>
      </c>
      <c r="B45" s="217" t="s">
        <v>448</v>
      </c>
      <c r="C45" s="217"/>
      <c r="D45" s="217"/>
      <c r="E45" s="98">
        <f>E46</f>
        <v>417</v>
      </c>
      <c r="F45" s="98">
        <f t="shared" si="9"/>
        <v>325</v>
      </c>
      <c r="G45" s="98">
        <f t="shared" si="9"/>
        <v>262</v>
      </c>
    </row>
    <row r="46" spans="1:7" ht="31.5">
      <c r="A46" s="219" t="s">
        <v>67</v>
      </c>
      <c r="B46" s="217" t="s">
        <v>448</v>
      </c>
      <c r="C46" s="217" t="s">
        <v>80</v>
      </c>
      <c r="D46" s="217"/>
      <c r="E46" s="98">
        <f>E47</f>
        <v>417</v>
      </c>
      <c r="F46" s="98">
        <f t="shared" si="9"/>
        <v>325</v>
      </c>
      <c r="G46" s="98">
        <f t="shared" si="9"/>
        <v>262</v>
      </c>
    </row>
    <row r="47" spans="1:7">
      <c r="A47" s="219" t="s">
        <v>19</v>
      </c>
      <c r="B47" s="217" t="s">
        <v>448</v>
      </c>
      <c r="C47" s="217" t="s">
        <v>80</v>
      </c>
      <c r="D47" s="217" t="s">
        <v>528</v>
      </c>
      <c r="E47" s="98">
        <v>417</v>
      </c>
      <c r="F47" s="98">
        <v>325</v>
      </c>
      <c r="G47" s="98">
        <v>262</v>
      </c>
    </row>
    <row r="48" spans="1:7" ht="78.75">
      <c r="A48" s="220" t="s">
        <v>529</v>
      </c>
      <c r="B48" s="398" t="s">
        <v>530</v>
      </c>
      <c r="C48" s="217"/>
      <c r="D48" s="217"/>
      <c r="E48" s="83">
        <f>E49+E54+E63+E68</f>
        <v>5433.9</v>
      </c>
      <c r="F48" s="83">
        <f>F49+F54+F63+F68</f>
        <v>2100</v>
      </c>
      <c r="G48" s="83">
        <f>G49+G54+G63+G68</f>
        <v>2000</v>
      </c>
    </row>
    <row r="49" spans="1:7" ht="31.5">
      <c r="A49" s="369" t="s">
        <v>166</v>
      </c>
      <c r="B49" s="398" t="s">
        <v>167</v>
      </c>
      <c r="C49" s="398"/>
      <c r="D49" s="398"/>
      <c r="E49" s="83">
        <f>E51</f>
        <v>600</v>
      </c>
      <c r="F49" s="83">
        <f t="shared" ref="F49:G52" si="10">F50</f>
        <v>750</v>
      </c>
      <c r="G49" s="83">
        <f t="shared" si="10"/>
        <v>800</v>
      </c>
    </row>
    <row r="50" spans="1:7" ht="47.25">
      <c r="A50" s="370" t="s">
        <v>168</v>
      </c>
      <c r="B50" s="217" t="s">
        <v>169</v>
      </c>
      <c r="C50" s="217"/>
      <c r="D50" s="217"/>
      <c r="E50" s="98">
        <f>E51</f>
        <v>600</v>
      </c>
      <c r="F50" s="98">
        <f t="shared" si="10"/>
        <v>750</v>
      </c>
      <c r="G50" s="98">
        <f t="shared" si="10"/>
        <v>800</v>
      </c>
    </row>
    <row r="51" spans="1:7" ht="31.5">
      <c r="A51" s="370" t="s">
        <v>170</v>
      </c>
      <c r="B51" s="217" t="s">
        <v>171</v>
      </c>
      <c r="C51" s="217"/>
      <c r="D51" s="217"/>
      <c r="E51" s="98">
        <f>E52</f>
        <v>600</v>
      </c>
      <c r="F51" s="98">
        <f t="shared" si="10"/>
        <v>750</v>
      </c>
      <c r="G51" s="98">
        <f t="shared" si="10"/>
        <v>800</v>
      </c>
    </row>
    <row r="52" spans="1:7" ht="31.5">
      <c r="A52" s="219" t="s">
        <v>67</v>
      </c>
      <c r="B52" s="217" t="s">
        <v>171</v>
      </c>
      <c r="C52" s="217" t="s">
        <v>80</v>
      </c>
      <c r="D52" s="217"/>
      <c r="E52" s="98">
        <f>E53</f>
        <v>600</v>
      </c>
      <c r="F52" s="98">
        <f t="shared" si="10"/>
        <v>750</v>
      </c>
      <c r="G52" s="98">
        <f t="shared" si="10"/>
        <v>800</v>
      </c>
    </row>
    <row r="53" spans="1:7">
      <c r="A53" s="219" t="s">
        <v>163</v>
      </c>
      <c r="B53" s="217" t="s">
        <v>171</v>
      </c>
      <c r="C53" s="217" t="s">
        <v>80</v>
      </c>
      <c r="D53" s="217" t="s">
        <v>531</v>
      </c>
      <c r="E53" s="98">
        <f>900-300</f>
        <v>600</v>
      </c>
      <c r="F53" s="98">
        <v>750</v>
      </c>
      <c r="G53" s="98">
        <v>800</v>
      </c>
    </row>
    <row r="54" spans="1:7" ht="31.5">
      <c r="A54" s="369" t="s">
        <v>591</v>
      </c>
      <c r="B54" s="398" t="s">
        <v>173</v>
      </c>
      <c r="C54" s="217"/>
      <c r="D54" s="217"/>
      <c r="E54" s="83">
        <f>E58+E62</f>
        <v>4333.8999999999996</v>
      </c>
      <c r="F54" s="83">
        <f>F58+F62</f>
        <v>800</v>
      </c>
      <c r="G54" s="83">
        <f>G58+G62</f>
        <v>600</v>
      </c>
    </row>
    <row r="55" spans="1:7" ht="31.5">
      <c r="A55" s="371" t="s">
        <v>532</v>
      </c>
      <c r="B55" s="217" t="s">
        <v>175</v>
      </c>
      <c r="C55" s="217"/>
      <c r="D55" s="217"/>
      <c r="E55" s="98">
        <f t="shared" ref="E55:G57" si="11">E56</f>
        <v>3633.9</v>
      </c>
      <c r="F55" s="98">
        <f t="shared" si="11"/>
        <v>300</v>
      </c>
      <c r="G55" s="98">
        <f t="shared" si="11"/>
        <v>300</v>
      </c>
    </row>
    <row r="56" spans="1:7">
      <c r="A56" s="370" t="s">
        <v>184</v>
      </c>
      <c r="B56" s="217" t="s">
        <v>185</v>
      </c>
      <c r="C56" s="217"/>
      <c r="D56" s="217"/>
      <c r="E56" s="90">
        <f t="shared" si="11"/>
        <v>3633.9</v>
      </c>
      <c r="F56" s="98">
        <f t="shared" si="11"/>
        <v>300</v>
      </c>
      <c r="G56" s="98">
        <f t="shared" si="11"/>
        <v>300</v>
      </c>
    </row>
    <row r="57" spans="1:7" ht="31.5">
      <c r="A57" s="219" t="s">
        <v>67</v>
      </c>
      <c r="B57" s="217" t="s">
        <v>185</v>
      </c>
      <c r="C57" s="217" t="s">
        <v>80</v>
      </c>
      <c r="D57" s="217"/>
      <c r="E57" s="90">
        <f t="shared" si="11"/>
        <v>3633.9</v>
      </c>
      <c r="F57" s="90">
        <f t="shared" si="11"/>
        <v>300</v>
      </c>
      <c r="G57" s="90">
        <f t="shared" si="11"/>
        <v>300</v>
      </c>
    </row>
    <row r="58" spans="1:7">
      <c r="A58" s="219" t="s">
        <v>163</v>
      </c>
      <c r="B58" s="217" t="s">
        <v>185</v>
      </c>
      <c r="C58" s="217" t="s">
        <v>80</v>
      </c>
      <c r="D58" s="217" t="s">
        <v>531</v>
      </c>
      <c r="E58" s="90">
        <f>300+955.9+300+2078</f>
        <v>3633.9</v>
      </c>
      <c r="F58" s="90">
        <v>300</v>
      </c>
      <c r="G58" s="90">
        <v>300</v>
      </c>
    </row>
    <row r="59" spans="1:7" ht="31.5">
      <c r="A59" s="370" t="s">
        <v>589</v>
      </c>
      <c r="B59" s="217" t="s">
        <v>496</v>
      </c>
      <c r="C59" s="217"/>
      <c r="D59" s="217"/>
      <c r="E59" s="98">
        <f t="shared" ref="E59:G61" si="12">E60</f>
        <v>700</v>
      </c>
      <c r="F59" s="98">
        <f t="shared" si="12"/>
        <v>500</v>
      </c>
      <c r="G59" s="98">
        <f t="shared" si="12"/>
        <v>300</v>
      </c>
    </row>
    <row r="60" spans="1:7" ht="31.5" customHeight="1">
      <c r="A60" s="370" t="s">
        <v>590</v>
      </c>
      <c r="B60" s="217" t="s">
        <v>593</v>
      </c>
      <c r="C60" s="217"/>
      <c r="D60" s="217"/>
      <c r="E60" s="98">
        <f t="shared" si="12"/>
        <v>700</v>
      </c>
      <c r="F60" s="98">
        <f t="shared" si="12"/>
        <v>500</v>
      </c>
      <c r="G60" s="98">
        <f t="shared" si="12"/>
        <v>300</v>
      </c>
    </row>
    <row r="61" spans="1:7" ht="31.5">
      <c r="A61" s="219" t="s">
        <v>67</v>
      </c>
      <c r="B61" s="217" t="s">
        <v>593</v>
      </c>
      <c r="C61" s="217" t="s">
        <v>80</v>
      </c>
      <c r="D61" s="217"/>
      <c r="E61" s="98">
        <f t="shared" si="12"/>
        <v>700</v>
      </c>
      <c r="F61" s="98">
        <f t="shared" si="12"/>
        <v>500</v>
      </c>
      <c r="G61" s="98">
        <f t="shared" si="12"/>
        <v>300</v>
      </c>
    </row>
    <row r="62" spans="1:7">
      <c r="A62" s="219" t="s">
        <v>163</v>
      </c>
      <c r="B62" s="217" t="s">
        <v>592</v>
      </c>
      <c r="C62" s="217" t="s">
        <v>80</v>
      </c>
      <c r="D62" s="217" t="s">
        <v>531</v>
      </c>
      <c r="E62" s="98">
        <v>700</v>
      </c>
      <c r="F62" s="98">
        <v>500</v>
      </c>
      <c r="G62" s="98">
        <v>300</v>
      </c>
    </row>
    <row r="63" spans="1:7" ht="31.5">
      <c r="A63" s="220" t="s">
        <v>186</v>
      </c>
      <c r="B63" s="398" t="s">
        <v>187</v>
      </c>
      <c r="C63" s="217"/>
      <c r="D63" s="217"/>
      <c r="E63" s="86">
        <f t="shared" ref="E63:G66" si="13">E64</f>
        <v>400</v>
      </c>
      <c r="F63" s="86">
        <f t="shared" si="13"/>
        <v>450</v>
      </c>
      <c r="G63" s="86">
        <f t="shared" si="13"/>
        <v>500</v>
      </c>
    </row>
    <row r="64" spans="1:7" ht="47.25">
      <c r="A64" s="371" t="s">
        <v>188</v>
      </c>
      <c r="B64" s="217" t="s">
        <v>189</v>
      </c>
      <c r="C64" s="217"/>
      <c r="D64" s="217"/>
      <c r="E64" s="90">
        <f t="shared" si="13"/>
        <v>400</v>
      </c>
      <c r="F64" s="90">
        <f t="shared" si="13"/>
        <v>450</v>
      </c>
      <c r="G64" s="90">
        <f t="shared" si="13"/>
        <v>500</v>
      </c>
    </row>
    <row r="65" spans="1:7" ht="31.5">
      <c r="A65" s="371" t="s">
        <v>190</v>
      </c>
      <c r="B65" s="217" t="s">
        <v>191</v>
      </c>
      <c r="C65" s="217"/>
      <c r="D65" s="217"/>
      <c r="E65" s="90">
        <f t="shared" si="13"/>
        <v>400</v>
      </c>
      <c r="F65" s="90">
        <f t="shared" si="13"/>
        <v>450</v>
      </c>
      <c r="G65" s="90">
        <f t="shared" si="13"/>
        <v>500</v>
      </c>
    </row>
    <row r="66" spans="1:7" ht="31.5">
      <c r="A66" s="218" t="s">
        <v>67</v>
      </c>
      <c r="B66" s="217" t="s">
        <v>191</v>
      </c>
      <c r="C66" s="217" t="s">
        <v>80</v>
      </c>
      <c r="D66" s="217"/>
      <c r="E66" s="90">
        <f t="shared" si="13"/>
        <v>400</v>
      </c>
      <c r="F66" s="90">
        <f t="shared" si="13"/>
        <v>450</v>
      </c>
      <c r="G66" s="90">
        <f t="shared" si="13"/>
        <v>500</v>
      </c>
    </row>
    <row r="67" spans="1:7">
      <c r="A67" s="376" t="s">
        <v>163</v>
      </c>
      <c r="B67" s="217" t="s">
        <v>191</v>
      </c>
      <c r="C67" s="217" t="s">
        <v>80</v>
      </c>
      <c r="D67" s="217" t="s">
        <v>531</v>
      </c>
      <c r="E67" s="90">
        <v>400</v>
      </c>
      <c r="F67" s="90">
        <v>450</v>
      </c>
      <c r="G67" s="90">
        <v>500</v>
      </c>
    </row>
    <row r="68" spans="1:7" ht="47.25">
      <c r="A68" s="369" t="s">
        <v>172</v>
      </c>
      <c r="B68" s="398" t="s">
        <v>415</v>
      </c>
      <c r="C68" s="398"/>
      <c r="D68" s="398"/>
      <c r="E68" s="86">
        <f>E72+E76</f>
        <v>100</v>
      </c>
      <c r="F68" s="86">
        <f>F72+F76</f>
        <v>100</v>
      </c>
      <c r="G68" s="86">
        <f>G72+G76</f>
        <v>100</v>
      </c>
    </row>
    <row r="69" spans="1:7" ht="47.25">
      <c r="A69" s="371" t="s">
        <v>174</v>
      </c>
      <c r="B69" s="217" t="s">
        <v>416</v>
      </c>
      <c r="C69" s="217"/>
      <c r="D69" s="217"/>
      <c r="E69" s="90">
        <f t="shared" ref="E69:G71" si="14">E70</f>
        <v>50</v>
      </c>
      <c r="F69" s="90">
        <f t="shared" si="14"/>
        <v>50</v>
      </c>
      <c r="G69" s="90">
        <f t="shared" si="14"/>
        <v>50</v>
      </c>
    </row>
    <row r="70" spans="1:7" ht="31.5">
      <c r="A70" s="371" t="s">
        <v>614</v>
      </c>
      <c r="B70" s="217" t="s">
        <v>417</v>
      </c>
      <c r="C70" s="217"/>
      <c r="D70" s="217"/>
      <c r="E70" s="90">
        <f t="shared" si="14"/>
        <v>50</v>
      </c>
      <c r="F70" s="90">
        <f t="shared" si="14"/>
        <v>50</v>
      </c>
      <c r="G70" s="90">
        <f t="shared" si="14"/>
        <v>50</v>
      </c>
    </row>
    <row r="71" spans="1:7" ht="31.5">
      <c r="A71" s="218" t="s">
        <v>67</v>
      </c>
      <c r="B71" s="217" t="s">
        <v>417</v>
      </c>
      <c r="C71" s="217" t="s">
        <v>80</v>
      </c>
      <c r="D71" s="217"/>
      <c r="E71" s="90">
        <f t="shared" si="14"/>
        <v>50</v>
      </c>
      <c r="F71" s="90">
        <f t="shared" si="14"/>
        <v>50</v>
      </c>
      <c r="G71" s="90">
        <f t="shared" si="14"/>
        <v>50</v>
      </c>
    </row>
    <row r="72" spans="1:7">
      <c r="A72" s="376" t="s">
        <v>163</v>
      </c>
      <c r="B72" s="217" t="s">
        <v>417</v>
      </c>
      <c r="C72" s="217" t="s">
        <v>80</v>
      </c>
      <c r="D72" s="217" t="s">
        <v>531</v>
      </c>
      <c r="E72" s="90">
        <v>50</v>
      </c>
      <c r="F72" s="90">
        <v>50</v>
      </c>
      <c r="G72" s="90">
        <v>50</v>
      </c>
    </row>
    <row r="73" spans="1:7" ht="31.5">
      <c r="A73" s="371" t="s">
        <v>178</v>
      </c>
      <c r="B73" s="217" t="s">
        <v>419</v>
      </c>
      <c r="C73" s="217"/>
      <c r="D73" s="217"/>
      <c r="E73" s="90">
        <f t="shared" ref="E73:G75" si="15">E74</f>
        <v>50</v>
      </c>
      <c r="F73" s="90">
        <f t="shared" si="15"/>
        <v>50</v>
      </c>
      <c r="G73" s="90">
        <f t="shared" si="15"/>
        <v>50</v>
      </c>
    </row>
    <row r="74" spans="1:7" ht="31.5">
      <c r="A74" s="371" t="s">
        <v>180</v>
      </c>
      <c r="B74" s="217" t="s">
        <v>418</v>
      </c>
      <c r="C74" s="217"/>
      <c r="D74" s="217"/>
      <c r="E74" s="90">
        <f t="shared" si="15"/>
        <v>50</v>
      </c>
      <c r="F74" s="90">
        <f t="shared" si="15"/>
        <v>50</v>
      </c>
      <c r="G74" s="90">
        <f t="shared" si="15"/>
        <v>50</v>
      </c>
    </row>
    <row r="75" spans="1:7" ht="31.5">
      <c r="A75" s="218" t="s">
        <v>67</v>
      </c>
      <c r="B75" s="217" t="s">
        <v>533</v>
      </c>
      <c r="C75" s="217" t="s">
        <v>80</v>
      </c>
      <c r="D75" s="217"/>
      <c r="E75" s="90">
        <f t="shared" si="15"/>
        <v>50</v>
      </c>
      <c r="F75" s="90">
        <f t="shared" si="15"/>
        <v>50</v>
      </c>
      <c r="G75" s="90">
        <f t="shared" si="15"/>
        <v>50</v>
      </c>
    </row>
    <row r="76" spans="1:7">
      <c r="A76" s="376" t="s">
        <v>163</v>
      </c>
      <c r="B76" s="217" t="s">
        <v>533</v>
      </c>
      <c r="C76" s="217" t="s">
        <v>80</v>
      </c>
      <c r="D76" s="217" t="s">
        <v>531</v>
      </c>
      <c r="E76" s="90">
        <v>50</v>
      </c>
      <c r="F76" s="90">
        <v>50</v>
      </c>
      <c r="G76" s="90">
        <v>50</v>
      </c>
    </row>
    <row r="77" spans="1:7" ht="63">
      <c r="A77" s="220" t="s">
        <v>534</v>
      </c>
      <c r="B77" s="398" t="s">
        <v>227</v>
      </c>
      <c r="C77" s="217"/>
      <c r="D77" s="217"/>
      <c r="E77" s="86">
        <f>E78+E86+E95</f>
        <v>2555.3000000000002</v>
      </c>
      <c r="F77" s="86">
        <f>F78+F86+F95</f>
        <v>500</v>
      </c>
      <c r="G77" s="86">
        <f>G78+G86+G95</f>
        <v>550</v>
      </c>
    </row>
    <row r="78" spans="1:7">
      <c r="A78" s="377" t="s">
        <v>535</v>
      </c>
      <c r="B78" s="398" t="s">
        <v>232</v>
      </c>
      <c r="C78" s="217"/>
      <c r="D78" s="217"/>
      <c r="E78" s="86">
        <f>E79</f>
        <v>2205.3000000000002</v>
      </c>
      <c r="F78" s="86">
        <f t="shared" ref="F78:G81" si="16">F79</f>
        <v>100</v>
      </c>
      <c r="G78" s="86">
        <f t="shared" si="16"/>
        <v>100</v>
      </c>
    </row>
    <row r="79" spans="1:7" ht="31.5">
      <c r="A79" s="371" t="s">
        <v>594</v>
      </c>
      <c r="B79" s="217" t="s">
        <v>234</v>
      </c>
      <c r="C79" s="217"/>
      <c r="D79" s="217"/>
      <c r="E79" s="90">
        <f>E80+E85</f>
        <v>2205.3000000000002</v>
      </c>
      <c r="F79" s="90">
        <f t="shared" si="16"/>
        <v>100</v>
      </c>
      <c r="G79" s="90">
        <f t="shared" si="16"/>
        <v>100</v>
      </c>
    </row>
    <row r="80" spans="1:7" ht="31.5">
      <c r="A80" s="371" t="s">
        <v>536</v>
      </c>
      <c r="B80" s="217" t="s">
        <v>595</v>
      </c>
      <c r="C80" s="217"/>
      <c r="D80" s="217"/>
      <c r="E80" s="90">
        <f>E81</f>
        <v>100.00000000000001</v>
      </c>
      <c r="F80" s="90">
        <f t="shared" si="16"/>
        <v>100</v>
      </c>
      <c r="G80" s="90">
        <f t="shared" si="16"/>
        <v>100</v>
      </c>
    </row>
    <row r="81" spans="1:8" ht="31.5">
      <c r="A81" s="218" t="s">
        <v>67</v>
      </c>
      <c r="B81" s="217" t="s">
        <v>237</v>
      </c>
      <c r="C81" s="217" t="s">
        <v>80</v>
      </c>
      <c r="D81" s="217"/>
      <c r="E81" s="98">
        <f>E82</f>
        <v>100.00000000000001</v>
      </c>
      <c r="F81" s="90">
        <f t="shared" si="16"/>
        <v>100</v>
      </c>
      <c r="G81" s="90">
        <f t="shared" si="16"/>
        <v>100</v>
      </c>
    </row>
    <row r="82" spans="1:8">
      <c r="A82" s="376" t="s">
        <v>27</v>
      </c>
      <c r="B82" s="217" t="s">
        <v>237</v>
      </c>
      <c r="C82" s="217" t="s">
        <v>80</v>
      </c>
      <c r="D82" s="217" t="s">
        <v>537</v>
      </c>
      <c r="E82" s="98">
        <f>205.3-105.3</f>
        <v>100.00000000000001</v>
      </c>
      <c r="F82" s="90">
        <v>100</v>
      </c>
      <c r="G82" s="90">
        <v>100</v>
      </c>
      <c r="H82" s="363" t="s">
        <v>617</v>
      </c>
    </row>
    <row r="83" spans="1:8" ht="31.5">
      <c r="A83" s="91" t="s">
        <v>637</v>
      </c>
      <c r="B83" s="95" t="s">
        <v>635</v>
      </c>
      <c r="C83" s="217"/>
      <c r="D83" s="217"/>
      <c r="E83" s="98">
        <f>E84</f>
        <v>2105.3000000000002</v>
      </c>
      <c r="F83" s="98">
        <f t="shared" ref="F83:G83" si="17">F84</f>
        <v>0</v>
      </c>
      <c r="G83" s="98">
        <f t="shared" si="17"/>
        <v>0</v>
      </c>
    </row>
    <row r="84" spans="1:8" ht="31.5">
      <c r="A84" s="218" t="s">
        <v>67</v>
      </c>
      <c r="B84" s="95" t="s">
        <v>635</v>
      </c>
      <c r="C84" s="217" t="s">
        <v>80</v>
      </c>
      <c r="D84" s="217"/>
      <c r="E84" s="98">
        <f>E85</f>
        <v>2105.3000000000002</v>
      </c>
      <c r="F84" s="98">
        <f t="shared" ref="F84:G84" si="18">F85</f>
        <v>0</v>
      </c>
      <c r="G84" s="98">
        <f t="shared" si="18"/>
        <v>0</v>
      </c>
    </row>
    <row r="85" spans="1:8">
      <c r="A85" s="376" t="s">
        <v>27</v>
      </c>
      <c r="B85" s="95" t="s">
        <v>635</v>
      </c>
      <c r="C85" s="217" t="s">
        <v>80</v>
      </c>
      <c r="D85" s="217" t="s">
        <v>537</v>
      </c>
      <c r="E85" s="98">
        <v>2105.3000000000002</v>
      </c>
      <c r="F85" s="90">
        <v>0</v>
      </c>
      <c r="G85" s="90">
        <v>0</v>
      </c>
    </row>
    <row r="86" spans="1:8" s="378" customFormat="1" ht="31.5">
      <c r="A86" s="377" t="s">
        <v>433</v>
      </c>
      <c r="B86" s="398" t="s">
        <v>239</v>
      </c>
      <c r="C86" s="398"/>
      <c r="D86" s="398"/>
      <c r="E86" s="83">
        <f>E87</f>
        <v>150</v>
      </c>
      <c r="F86" s="83">
        <f>F87</f>
        <v>200</v>
      </c>
      <c r="G86" s="83">
        <f>G87</f>
        <v>250</v>
      </c>
    </row>
    <row r="87" spans="1:8">
      <c r="A87" s="371" t="s">
        <v>453</v>
      </c>
      <c r="B87" s="217" t="s">
        <v>241</v>
      </c>
      <c r="C87" s="217"/>
      <c r="D87" s="217"/>
      <c r="E87" s="98">
        <f>E89</f>
        <v>150</v>
      </c>
      <c r="F87" s="98">
        <f t="shared" ref="F87:G89" si="19">F88</f>
        <v>200</v>
      </c>
      <c r="G87" s="98">
        <f t="shared" si="19"/>
        <v>250</v>
      </c>
    </row>
    <row r="88" spans="1:8">
      <c r="A88" s="371" t="s">
        <v>452</v>
      </c>
      <c r="B88" s="217" t="s">
        <v>436</v>
      </c>
      <c r="C88" s="217"/>
      <c r="D88" s="217"/>
      <c r="E88" s="98">
        <f>E89</f>
        <v>150</v>
      </c>
      <c r="F88" s="98">
        <f t="shared" si="19"/>
        <v>200</v>
      </c>
      <c r="G88" s="98">
        <f t="shared" si="19"/>
        <v>250</v>
      </c>
    </row>
    <row r="89" spans="1:8" ht="31.5">
      <c r="A89" s="218" t="s">
        <v>67</v>
      </c>
      <c r="B89" s="217" t="s">
        <v>436</v>
      </c>
      <c r="C89" s="217" t="s">
        <v>80</v>
      </c>
      <c r="D89" s="217"/>
      <c r="E89" s="98">
        <f>E90</f>
        <v>150</v>
      </c>
      <c r="F89" s="98">
        <f t="shared" si="19"/>
        <v>200</v>
      </c>
      <c r="G89" s="98">
        <f t="shared" si="19"/>
        <v>250</v>
      </c>
    </row>
    <row r="90" spans="1:8">
      <c r="A90" s="376" t="s">
        <v>27</v>
      </c>
      <c r="B90" s="217" t="s">
        <v>436</v>
      </c>
      <c r="C90" s="217" t="s">
        <v>80</v>
      </c>
      <c r="D90" s="217" t="s">
        <v>537</v>
      </c>
      <c r="E90" s="98">
        <v>150</v>
      </c>
      <c r="F90" s="98">
        <v>200</v>
      </c>
      <c r="G90" s="98">
        <v>250</v>
      </c>
    </row>
    <row r="91" spans="1:8" ht="47.25">
      <c r="A91" s="220" t="s">
        <v>603</v>
      </c>
      <c r="B91" s="398" t="s">
        <v>434</v>
      </c>
      <c r="C91" s="217"/>
      <c r="D91" s="217"/>
      <c r="E91" s="83">
        <f t="shared" ref="E91:G94" si="20">E92</f>
        <v>200</v>
      </c>
      <c r="F91" s="83">
        <f t="shared" si="20"/>
        <v>200</v>
      </c>
      <c r="G91" s="83">
        <f t="shared" si="20"/>
        <v>200</v>
      </c>
    </row>
    <row r="92" spans="1:8" ht="63">
      <c r="A92" s="219" t="s">
        <v>611</v>
      </c>
      <c r="B92" s="217" t="s">
        <v>248</v>
      </c>
      <c r="C92" s="217"/>
      <c r="D92" s="217"/>
      <c r="E92" s="98">
        <f t="shared" si="20"/>
        <v>200</v>
      </c>
      <c r="F92" s="98">
        <f t="shared" si="20"/>
        <v>200</v>
      </c>
      <c r="G92" s="98">
        <f t="shared" si="20"/>
        <v>200</v>
      </c>
    </row>
    <row r="93" spans="1:8" ht="47.25">
      <c r="A93" s="219" t="s">
        <v>615</v>
      </c>
      <c r="B93" s="217" t="s">
        <v>604</v>
      </c>
      <c r="C93" s="217"/>
      <c r="D93" s="217"/>
      <c r="E93" s="98">
        <f t="shared" si="20"/>
        <v>200</v>
      </c>
      <c r="F93" s="98">
        <f t="shared" si="20"/>
        <v>200</v>
      </c>
      <c r="G93" s="98">
        <f t="shared" si="20"/>
        <v>200</v>
      </c>
    </row>
    <row r="94" spans="1:8" ht="42" customHeight="1">
      <c r="A94" s="218" t="s">
        <v>67</v>
      </c>
      <c r="B94" s="217" t="s">
        <v>604</v>
      </c>
      <c r="C94" s="217" t="s">
        <v>80</v>
      </c>
      <c r="D94" s="217"/>
      <c r="E94" s="98">
        <f t="shared" si="20"/>
        <v>200</v>
      </c>
      <c r="F94" s="98">
        <f t="shared" si="20"/>
        <v>200</v>
      </c>
      <c r="G94" s="98">
        <f t="shared" si="20"/>
        <v>200</v>
      </c>
    </row>
    <row r="95" spans="1:8">
      <c r="A95" s="376" t="s">
        <v>27</v>
      </c>
      <c r="B95" s="217" t="s">
        <v>604</v>
      </c>
      <c r="C95" s="217" t="s">
        <v>80</v>
      </c>
      <c r="D95" s="217" t="s">
        <v>538</v>
      </c>
      <c r="E95" s="98">
        <v>200</v>
      </c>
      <c r="F95" s="98">
        <v>200</v>
      </c>
      <c r="G95" s="98">
        <v>200</v>
      </c>
    </row>
    <row r="96" spans="1:8" ht="63">
      <c r="A96" s="368" t="s">
        <v>312</v>
      </c>
      <c r="B96" s="398" t="s">
        <v>313</v>
      </c>
      <c r="C96" s="217"/>
      <c r="D96" s="217"/>
      <c r="E96" s="83">
        <f t="shared" ref="E96:G99" si="21">E97</f>
        <v>0</v>
      </c>
      <c r="F96" s="83">
        <f t="shared" si="21"/>
        <v>50</v>
      </c>
      <c r="G96" s="83">
        <f t="shared" si="21"/>
        <v>50</v>
      </c>
    </row>
    <row r="97" spans="1:7">
      <c r="A97" s="371" t="s">
        <v>473</v>
      </c>
      <c r="B97" s="217" t="s">
        <v>539</v>
      </c>
      <c r="C97" s="217"/>
      <c r="D97" s="217"/>
      <c r="E97" s="98">
        <f t="shared" si="21"/>
        <v>0</v>
      </c>
      <c r="F97" s="98">
        <f t="shared" si="21"/>
        <v>50</v>
      </c>
      <c r="G97" s="98">
        <f t="shared" si="21"/>
        <v>50</v>
      </c>
    </row>
    <row r="98" spans="1:7">
      <c r="A98" s="371" t="s">
        <v>474</v>
      </c>
      <c r="B98" s="217" t="s">
        <v>597</v>
      </c>
      <c r="C98" s="217"/>
      <c r="D98" s="217"/>
      <c r="E98" s="98">
        <f t="shared" si="21"/>
        <v>0</v>
      </c>
      <c r="F98" s="98">
        <f t="shared" si="21"/>
        <v>50</v>
      </c>
      <c r="G98" s="98">
        <f t="shared" si="21"/>
        <v>50</v>
      </c>
    </row>
    <row r="99" spans="1:7">
      <c r="A99" s="371" t="s">
        <v>314</v>
      </c>
      <c r="B99" s="217" t="s">
        <v>597</v>
      </c>
      <c r="C99" s="217" t="s">
        <v>307</v>
      </c>
      <c r="D99" s="217"/>
      <c r="E99" s="98">
        <f t="shared" si="21"/>
        <v>0</v>
      </c>
      <c r="F99" s="98">
        <f t="shared" si="21"/>
        <v>50</v>
      </c>
      <c r="G99" s="98">
        <f t="shared" si="21"/>
        <v>50</v>
      </c>
    </row>
    <row r="100" spans="1:7">
      <c r="A100" s="379" t="s">
        <v>38</v>
      </c>
      <c r="B100" s="217" t="s">
        <v>597</v>
      </c>
      <c r="C100" s="217" t="s">
        <v>307</v>
      </c>
      <c r="D100" s="217" t="s">
        <v>540</v>
      </c>
      <c r="E100" s="98">
        <v>0</v>
      </c>
      <c r="F100" s="98">
        <v>50</v>
      </c>
      <c r="G100" s="98">
        <v>50</v>
      </c>
    </row>
    <row r="101" spans="1:7" ht="47.25">
      <c r="A101" s="368" t="s">
        <v>541</v>
      </c>
      <c r="B101" s="380" t="s">
        <v>214</v>
      </c>
      <c r="C101" s="380"/>
      <c r="D101" s="381"/>
      <c r="E101" s="396">
        <f t="shared" ref="E101:G103" si="22">E102</f>
        <v>10</v>
      </c>
      <c r="F101" s="98">
        <f t="shared" si="22"/>
        <v>10</v>
      </c>
      <c r="G101" s="98">
        <f t="shared" si="22"/>
        <v>10</v>
      </c>
    </row>
    <row r="102" spans="1:7" ht="31.5">
      <c r="A102" s="371" t="s">
        <v>215</v>
      </c>
      <c r="B102" s="372" t="s">
        <v>216</v>
      </c>
      <c r="C102" s="372"/>
      <c r="D102" s="381"/>
      <c r="E102" s="396">
        <f t="shared" si="22"/>
        <v>10</v>
      </c>
      <c r="F102" s="98">
        <f t="shared" si="22"/>
        <v>10</v>
      </c>
      <c r="G102" s="98">
        <f t="shared" si="22"/>
        <v>10</v>
      </c>
    </row>
    <row r="103" spans="1:7" ht="31.5">
      <c r="A103" s="371" t="s">
        <v>217</v>
      </c>
      <c r="B103" s="372" t="s">
        <v>218</v>
      </c>
      <c r="C103" s="372"/>
      <c r="D103" s="382"/>
      <c r="E103" s="118">
        <f t="shared" si="22"/>
        <v>10</v>
      </c>
      <c r="F103" s="98">
        <f t="shared" si="22"/>
        <v>10</v>
      </c>
      <c r="G103" s="98">
        <f t="shared" si="22"/>
        <v>10</v>
      </c>
    </row>
    <row r="104" spans="1:7" ht="31.5">
      <c r="A104" s="218" t="s">
        <v>542</v>
      </c>
      <c r="B104" s="372" t="s">
        <v>218</v>
      </c>
      <c r="C104" s="382">
        <v>240</v>
      </c>
      <c r="D104" s="217"/>
      <c r="E104" s="98">
        <v>10</v>
      </c>
      <c r="F104" s="98">
        <f>F105</f>
        <v>10</v>
      </c>
      <c r="G104" s="98">
        <f>G105</f>
        <v>10</v>
      </c>
    </row>
    <row r="105" spans="1:7">
      <c r="A105" s="218" t="s">
        <v>23</v>
      </c>
      <c r="B105" s="372" t="s">
        <v>218</v>
      </c>
      <c r="C105" s="382">
        <v>240</v>
      </c>
      <c r="D105" s="217" t="s">
        <v>523</v>
      </c>
      <c r="E105" s="98">
        <v>10</v>
      </c>
      <c r="F105" s="98">
        <v>10</v>
      </c>
      <c r="G105" s="98">
        <v>10</v>
      </c>
    </row>
    <row r="106" spans="1:7" ht="78.75">
      <c r="A106" s="368" t="s">
        <v>472</v>
      </c>
      <c r="B106" s="381" t="s">
        <v>543</v>
      </c>
      <c r="C106" s="381"/>
      <c r="D106" s="398"/>
      <c r="E106" s="83">
        <f>E110</f>
        <v>400</v>
      </c>
      <c r="F106" s="83">
        <f t="shared" ref="F106:G110" si="23">F107</f>
        <v>610</v>
      </c>
      <c r="G106" s="83">
        <f t="shared" si="23"/>
        <v>900</v>
      </c>
    </row>
    <row r="107" spans="1:7" ht="31.5">
      <c r="A107" s="368" t="s">
        <v>471</v>
      </c>
      <c r="B107" s="398" t="s">
        <v>544</v>
      </c>
      <c r="C107" s="381"/>
      <c r="D107" s="398"/>
      <c r="E107" s="83">
        <f>E108</f>
        <v>400</v>
      </c>
      <c r="F107" s="83">
        <f t="shared" si="23"/>
        <v>610</v>
      </c>
      <c r="G107" s="83">
        <f t="shared" si="23"/>
        <v>900</v>
      </c>
    </row>
    <row r="108" spans="1:7" ht="31.5">
      <c r="A108" s="218" t="s">
        <v>653</v>
      </c>
      <c r="B108" s="217" t="s">
        <v>545</v>
      </c>
      <c r="C108" s="382"/>
      <c r="D108" s="217"/>
      <c r="E108" s="98">
        <f>E109</f>
        <v>400</v>
      </c>
      <c r="F108" s="98">
        <f t="shared" si="23"/>
        <v>610</v>
      </c>
      <c r="G108" s="98">
        <f t="shared" si="23"/>
        <v>900</v>
      </c>
    </row>
    <row r="109" spans="1:7" ht="31.5">
      <c r="A109" s="218" t="s">
        <v>652</v>
      </c>
      <c r="B109" s="217" t="s">
        <v>546</v>
      </c>
      <c r="C109" s="382"/>
      <c r="D109" s="217"/>
      <c r="E109" s="98">
        <f>E110</f>
        <v>400</v>
      </c>
      <c r="F109" s="98">
        <f t="shared" si="23"/>
        <v>610</v>
      </c>
      <c r="G109" s="98">
        <f t="shared" si="23"/>
        <v>900</v>
      </c>
    </row>
    <row r="110" spans="1:7">
      <c r="A110" s="218" t="s">
        <v>294</v>
      </c>
      <c r="B110" s="217" t="s">
        <v>546</v>
      </c>
      <c r="C110" s="382">
        <v>610</v>
      </c>
      <c r="D110" s="217"/>
      <c r="E110" s="98">
        <f>E111</f>
        <v>400</v>
      </c>
      <c r="F110" s="98">
        <f t="shared" si="23"/>
        <v>610</v>
      </c>
      <c r="G110" s="98">
        <f t="shared" si="23"/>
        <v>900</v>
      </c>
    </row>
    <row r="111" spans="1:7">
      <c r="A111" s="376" t="s">
        <v>34</v>
      </c>
      <c r="B111" s="217" t="s">
        <v>546</v>
      </c>
      <c r="C111" s="382">
        <v>610</v>
      </c>
      <c r="D111" s="217" t="s">
        <v>547</v>
      </c>
      <c r="E111" s="98">
        <f>50+350</f>
        <v>400</v>
      </c>
      <c r="F111" s="98">
        <v>610</v>
      </c>
      <c r="G111" s="98">
        <v>900</v>
      </c>
    </row>
    <row r="112" spans="1:7" ht="31.5">
      <c r="A112" s="368" t="s">
        <v>256</v>
      </c>
      <c r="B112" s="398" t="s">
        <v>257</v>
      </c>
      <c r="C112" s="382"/>
      <c r="D112" s="217"/>
      <c r="E112" s="83">
        <f>E113+E118+E123</f>
        <v>1260</v>
      </c>
      <c r="F112" s="83">
        <f>F113+F118+F123</f>
        <v>1420</v>
      </c>
      <c r="G112" s="83">
        <f>G113+G118+G123</f>
        <v>1520</v>
      </c>
    </row>
    <row r="113" spans="1:7">
      <c r="A113" s="377" t="s">
        <v>258</v>
      </c>
      <c r="B113" s="398" t="s">
        <v>259</v>
      </c>
      <c r="C113" s="382"/>
      <c r="D113" s="217"/>
      <c r="E113" s="83">
        <f t="shared" ref="E113:G116" si="24">E114</f>
        <v>750</v>
      </c>
      <c r="F113" s="83">
        <f t="shared" si="24"/>
        <v>800</v>
      </c>
      <c r="G113" s="83">
        <f t="shared" si="24"/>
        <v>850</v>
      </c>
    </row>
    <row r="114" spans="1:7" ht="31.5">
      <c r="A114" s="371" t="s">
        <v>260</v>
      </c>
      <c r="B114" s="217" t="s">
        <v>261</v>
      </c>
      <c r="C114" s="382"/>
      <c r="D114" s="217"/>
      <c r="E114" s="98">
        <f t="shared" si="24"/>
        <v>750</v>
      </c>
      <c r="F114" s="98">
        <f t="shared" si="24"/>
        <v>800</v>
      </c>
      <c r="G114" s="98">
        <f t="shared" si="24"/>
        <v>850</v>
      </c>
    </row>
    <row r="115" spans="1:7">
      <c r="A115" s="371" t="s">
        <v>262</v>
      </c>
      <c r="B115" s="217" t="s">
        <v>263</v>
      </c>
      <c r="C115" s="382"/>
      <c r="D115" s="217"/>
      <c r="E115" s="98">
        <f t="shared" si="24"/>
        <v>750</v>
      </c>
      <c r="F115" s="98">
        <f t="shared" si="24"/>
        <v>800</v>
      </c>
      <c r="G115" s="98">
        <f t="shared" si="24"/>
        <v>850</v>
      </c>
    </row>
    <row r="116" spans="1:7" ht="31.5">
      <c r="A116" s="218" t="s">
        <v>67</v>
      </c>
      <c r="B116" s="217" t="s">
        <v>263</v>
      </c>
      <c r="C116" s="382">
        <v>240</v>
      </c>
      <c r="D116" s="217"/>
      <c r="E116" s="98">
        <f t="shared" si="24"/>
        <v>750</v>
      </c>
      <c r="F116" s="98">
        <f t="shared" si="24"/>
        <v>800</v>
      </c>
      <c r="G116" s="98">
        <f t="shared" si="24"/>
        <v>850</v>
      </c>
    </row>
    <row r="117" spans="1:7">
      <c r="A117" s="376" t="s">
        <v>28</v>
      </c>
      <c r="B117" s="217" t="s">
        <v>263</v>
      </c>
      <c r="C117" s="382">
        <v>240</v>
      </c>
      <c r="D117" s="217" t="s">
        <v>548</v>
      </c>
      <c r="E117" s="98">
        <v>750</v>
      </c>
      <c r="F117" s="98">
        <v>800</v>
      </c>
      <c r="G117" s="98">
        <v>850</v>
      </c>
    </row>
    <row r="118" spans="1:7" ht="31.5">
      <c r="A118" s="377" t="s">
        <v>264</v>
      </c>
      <c r="B118" s="381" t="s">
        <v>265</v>
      </c>
      <c r="C118" s="382"/>
      <c r="D118" s="217"/>
      <c r="E118" s="83">
        <f>E121</f>
        <v>200</v>
      </c>
      <c r="F118" s="83">
        <f t="shared" ref="F118:G121" si="25">F119</f>
        <v>250</v>
      </c>
      <c r="G118" s="83">
        <f t="shared" si="25"/>
        <v>300</v>
      </c>
    </row>
    <row r="119" spans="1:7" ht="78.75">
      <c r="A119" s="371" t="s">
        <v>429</v>
      </c>
      <c r="B119" s="382" t="s">
        <v>267</v>
      </c>
      <c r="C119" s="382"/>
      <c r="D119" s="217"/>
      <c r="E119" s="98">
        <f>E120</f>
        <v>200</v>
      </c>
      <c r="F119" s="98">
        <f t="shared" si="25"/>
        <v>250</v>
      </c>
      <c r="G119" s="98">
        <f t="shared" si="25"/>
        <v>300</v>
      </c>
    </row>
    <row r="120" spans="1:7" ht="78.75">
      <c r="A120" s="218" t="s">
        <v>430</v>
      </c>
      <c r="B120" s="382" t="s">
        <v>437</v>
      </c>
      <c r="C120" s="382"/>
      <c r="D120" s="217"/>
      <c r="E120" s="98">
        <f>E121</f>
        <v>200</v>
      </c>
      <c r="F120" s="98">
        <f t="shared" si="25"/>
        <v>250</v>
      </c>
      <c r="G120" s="98">
        <f t="shared" si="25"/>
        <v>300</v>
      </c>
    </row>
    <row r="121" spans="1:7" ht="31.5">
      <c r="A121" s="218" t="s">
        <v>67</v>
      </c>
      <c r="B121" s="382" t="s">
        <v>437</v>
      </c>
      <c r="C121" s="382">
        <v>240</v>
      </c>
      <c r="D121" s="217"/>
      <c r="E121" s="98">
        <f>E122</f>
        <v>200</v>
      </c>
      <c r="F121" s="98">
        <f t="shared" si="25"/>
        <v>250</v>
      </c>
      <c r="G121" s="98">
        <f t="shared" si="25"/>
        <v>300</v>
      </c>
    </row>
    <row r="122" spans="1:7">
      <c r="A122" s="376" t="s">
        <v>28</v>
      </c>
      <c r="B122" s="382" t="s">
        <v>437</v>
      </c>
      <c r="C122" s="382">
        <v>240</v>
      </c>
      <c r="D122" s="217" t="s">
        <v>548</v>
      </c>
      <c r="E122" s="98">
        <v>200</v>
      </c>
      <c r="F122" s="98">
        <v>250</v>
      </c>
      <c r="G122" s="98">
        <v>300</v>
      </c>
    </row>
    <row r="123" spans="1:7" s="378" customFormat="1">
      <c r="A123" s="377" t="s">
        <v>549</v>
      </c>
      <c r="B123" s="381" t="s">
        <v>438</v>
      </c>
      <c r="C123" s="381"/>
      <c r="D123" s="398"/>
      <c r="E123" s="83">
        <f>E127+E131</f>
        <v>310</v>
      </c>
      <c r="F123" s="83">
        <f>F127+F131</f>
        <v>370</v>
      </c>
      <c r="G123" s="83">
        <f>G127+G131</f>
        <v>370</v>
      </c>
    </row>
    <row r="124" spans="1:7" ht="47.25">
      <c r="A124" s="371" t="s">
        <v>427</v>
      </c>
      <c r="B124" s="382" t="s">
        <v>439</v>
      </c>
      <c r="C124" s="382"/>
      <c r="D124" s="217"/>
      <c r="E124" s="98">
        <f t="shared" ref="E124:G126" si="26">E125</f>
        <v>100</v>
      </c>
      <c r="F124" s="98">
        <f t="shared" si="26"/>
        <v>150</v>
      </c>
      <c r="G124" s="98">
        <f t="shared" si="26"/>
        <v>200</v>
      </c>
    </row>
    <row r="125" spans="1:7" ht="47.25">
      <c r="A125" s="371" t="s">
        <v>428</v>
      </c>
      <c r="B125" s="382" t="s">
        <v>440</v>
      </c>
      <c r="C125" s="382"/>
      <c r="D125" s="217"/>
      <c r="E125" s="98">
        <f t="shared" si="26"/>
        <v>100</v>
      </c>
      <c r="F125" s="98">
        <f t="shared" si="26"/>
        <v>150</v>
      </c>
      <c r="G125" s="98">
        <f t="shared" si="26"/>
        <v>200</v>
      </c>
    </row>
    <row r="126" spans="1:7" ht="31.5">
      <c r="A126" s="218" t="s">
        <v>67</v>
      </c>
      <c r="B126" s="382" t="s">
        <v>440</v>
      </c>
      <c r="C126" s="382">
        <v>240</v>
      </c>
      <c r="D126" s="217"/>
      <c r="E126" s="98">
        <f t="shared" si="26"/>
        <v>100</v>
      </c>
      <c r="F126" s="98">
        <f t="shared" si="26"/>
        <v>150</v>
      </c>
      <c r="G126" s="98">
        <f t="shared" si="26"/>
        <v>200</v>
      </c>
    </row>
    <row r="127" spans="1:7">
      <c r="A127" s="376" t="s">
        <v>28</v>
      </c>
      <c r="B127" s="382" t="s">
        <v>440</v>
      </c>
      <c r="C127" s="382">
        <v>240</v>
      </c>
      <c r="D127" s="217" t="s">
        <v>548</v>
      </c>
      <c r="E127" s="98">
        <v>100</v>
      </c>
      <c r="F127" s="98">
        <v>150</v>
      </c>
      <c r="G127" s="98">
        <v>200</v>
      </c>
    </row>
    <row r="128" spans="1:7">
      <c r="A128" s="371" t="s">
        <v>498</v>
      </c>
      <c r="B128" s="382" t="s">
        <v>499</v>
      </c>
      <c r="C128" s="382"/>
      <c r="D128" s="217"/>
      <c r="E128" s="98">
        <f t="shared" ref="E128:G130" si="27">E129</f>
        <v>210</v>
      </c>
      <c r="F128" s="98">
        <f t="shared" si="27"/>
        <v>220</v>
      </c>
      <c r="G128" s="98">
        <f t="shared" si="27"/>
        <v>170</v>
      </c>
    </row>
    <row r="129" spans="1:7">
      <c r="A129" s="371" t="s">
        <v>502</v>
      </c>
      <c r="B129" s="382" t="s">
        <v>596</v>
      </c>
      <c r="C129" s="382"/>
      <c r="D129" s="217"/>
      <c r="E129" s="98">
        <f t="shared" si="27"/>
        <v>210</v>
      </c>
      <c r="F129" s="98">
        <f t="shared" si="27"/>
        <v>220</v>
      </c>
      <c r="G129" s="98">
        <f t="shared" si="27"/>
        <v>170</v>
      </c>
    </row>
    <row r="130" spans="1:7" ht="31.5">
      <c r="A130" s="218" t="s">
        <v>67</v>
      </c>
      <c r="B130" s="382" t="s">
        <v>596</v>
      </c>
      <c r="C130" s="382">
        <v>240</v>
      </c>
      <c r="D130" s="217"/>
      <c r="E130" s="98">
        <f t="shared" si="27"/>
        <v>210</v>
      </c>
      <c r="F130" s="98">
        <f t="shared" si="27"/>
        <v>220</v>
      </c>
      <c r="G130" s="98">
        <f t="shared" si="27"/>
        <v>170</v>
      </c>
    </row>
    <row r="131" spans="1:7">
      <c r="A131" s="376" t="s">
        <v>28</v>
      </c>
      <c r="B131" s="382" t="s">
        <v>596</v>
      </c>
      <c r="C131" s="382">
        <v>240</v>
      </c>
      <c r="D131" s="217" t="s">
        <v>548</v>
      </c>
      <c r="E131" s="98">
        <f>150+60</f>
        <v>210</v>
      </c>
      <c r="F131" s="98">
        <f>160+60</f>
        <v>220</v>
      </c>
      <c r="G131" s="98">
        <v>170</v>
      </c>
    </row>
    <row r="132" spans="1:7" ht="31.5">
      <c r="A132" s="368" t="s">
        <v>287</v>
      </c>
      <c r="B132" s="381" t="s">
        <v>288</v>
      </c>
      <c r="C132" s="382"/>
      <c r="D132" s="217"/>
      <c r="E132" s="83">
        <f>E133+E142+E147+E156</f>
        <v>6410.7</v>
      </c>
      <c r="F132" s="83">
        <f t="shared" ref="F132:G132" si="28">F133+F142+F147+F156</f>
        <v>4988</v>
      </c>
      <c r="G132" s="83">
        <f t="shared" si="28"/>
        <v>5156.8</v>
      </c>
    </row>
    <row r="133" spans="1:7" ht="31.5">
      <c r="A133" s="377" t="s">
        <v>289</v>
      </c>
      <c r="B133" s="381" t="s">
        <v>290</v>
      </c>
      <c r="C133" s="381"/>
      <c r="D133" s="398"/>
      <c r="E133" s="83">
        <f>E137+E141</f>
        <v>4071</v>
      </c>
      <c r="F133" s="83">
        <f>F137+F141</f>
        <v>4197</v>
      </c>
      <c r="G133" s="83">
        <f>G137+G141</f>
        <v>4332.8</v>
      </c>
    </row>
    <row r="134" spans="1:7" ht="31.5">
      <c r="A134" s="371" t="s">
        <v>456</v>
      </c>
      <c r="B134" s="382" t="s">
        <v>291</v>
      </c>
      <c r="C134" s="382"/>
      <c r="D134" s="217"/>
      <c r="E134" s="98">
        <f t="shared" ref="E134:G136" si="29">E135</f>
        <v>3400</v>
      </c>
      <c r="F134" s="98">
        <f t="shared" si="29"/>
        <v>3500</v>
      </c>
      <c r="G134" s="98">
        <f t="shared" si="29"/>
        <v>3607.8</v>
      </c>
    </row>
    <row r="135" spans="1:7" ht="31.5">
      <c r="A135" s="218" t="s">
        <v>292</v>
      </c>
      <c r="B135" s="382" t="s">
        <v>293</v>
      </c>
      <c r="C135" s="382"/>
      <c r="D135" s="217"/>
      <c r="E135" s="98">
        <f t="shared" si="29"/>
        <v>3400</v>
      </c>
      <c r="F135" s="98">
        <f t="shared" si="29"/>
        <v>3500</v>
      </c>
      <c r="G135" s="98">
        <f t="shared" si="29"/>
        <v>3607.8</v>
      </c>
    </row>
    <row r="136" spans="1:7">
      <c r="A136" s="218" t="s">
        <v>294</v>
      </c>
      <c r="B136" s="382" t="s">
        <v>293</v>
      </c>
      <c r="C136" s="382">
        <v>610</v>
      </c>
      <c r="D136" s="217"/>
      <c r="E136" s="98">
        <f t="shared" si="29"/>
        <v>3400</v>
      </c>
      <c r="F136" s="98">
        <f t="shared" si="29"/>
        <v>3500</v>
      </c>
      <c r="G136" s="98">
        <f t="shared" si="29"/>
        <v>3607.8</v>
      </c>
    </row>
    <row r="137" spans="1:7">
      <c r="A137" s="376" t="s">
        <v>34</v>
      </c>
      <c r="B137" s="382" t="s">
        <v>293</v>
      </c>
      <c r="C137" s="382">
        <v>610</v>
      </c>
      <c r="D137" s="217" t="s">
        <v>547</v>
      </c>
      <c r="E137" s="242">
        <v>3400</v>
      </c>
      <c r="F137" s="242">
        <v>3500</v>
      </c>
      <c r="G137" s="105">
        <v>3607.8</v>
      </c>
    </row>
    <row r="138" spans="1:7" ht="31.5">
      <c r="A138" s="371" t="s">
        <v>318</v>
      </c>
      <c r="B138" s="382" t="s">
        <v>319</v>
      </c>
      <c r="C138" s="382"/>
      <c r="D138" s="217"/>
      <c r="E138" s="98">
        <f>E140</f>
        <v>671</v>
      </c>
      <c r="F138" s="98">
        <f t="shared" ref="F138:G140" si="30">F139</f>
        <v>697</v>
      </c>
      <c r="G138" s="98">
        <f t="shared" si="30"/>
        <v>725</v>
      </c>
    </row>
    <row r="139" spans="1:7">
      <c r="A139" s="218" t="s">
        <v>320</v>
      </c>
      <c r="B139" s="382" t="s">
        <v>321</v>
      </c>
      <c r="C139" s="382"/>
      <c r="D139" s="217"/>
      <c r="E139" s="98">
        <f>E140</f>
        <v>671</v>
      </c>
      <c r="F139" s="98">
        <f t="shared" si="30"/>
        <v>697</v>
      </c>
      <c r="G139" s="98">
        <f t="shared" si="30"/>
        <v>725</v>
      </c>
    </row>
    <row r="140" spans="1:7">
      <c r="A140" s="218" t="s">
        <v>294</v>
      </c>
      <c r="B140" s="382" t="s">
        <v>321</v>
      </c>
      <c r="C140" s="382">
        <v>610</v>
      </c>
      <c r="D140" s="217"/>
      <c r="E140" s="98">
        <f>E141</f>
        <v>671</v>
      </c>
      <c r="F140" s="98">
        <f t="shared" si="30"/>
        <v>697</v>
      </c>
      <c r="G140" s="98">
        <f t="shared" si="30"/>
        <v>725</v>
      </c>
    </row>
    <row r="141" spans="1:7">
      <c r="A141" s="376" t="s">
        <v>34</v>
      </c>
      <c r="B141" s="382" t="s">
        <v>321</v>
      </c>
      <c r="C141" s="382">
        <v>610</v>
      </c>
      <c r="D141" s="217" t="s">
        <v>550</v>
      </c>
      <c r="E141" s="98">
        <v>671</v>
      </c>
      <c r="F141" s="98">
        <v>697</v>
      </c>
      <c r="G141" s="98">
        <v>725</v>
      </c>
    </row>
    <row r="142" spans="1:7" s="378" customFormat="1" ht="31.5">
      <c r="A142" s="383" t="s">
        <v>457</v>
      </c>
      <c r="B142" s="381" t="s">
        <v>507</v>
      </c>
      <c r="C142" s="381"/>
      <c r="D142" s="398"/>
      <c r="E142" s="83">
        <f>E146</f>
        <v>1566.2</v>
      </c>
      <c r="F142" s="83">
        <f t="shared" ref="F142:G145" si="31">F143</f>
        <v>791</v>
      </c>
      <c r="G142" s="83">
        <f t="shared" si="31"/>
        <v>824</v>
      </c>
    </row>
    <row r="143" spans="1:7" ht="63">
      <c r="A143" s="218" t="s">
        <v>551</v>
      </c>
      <c r="B143" s="382" t="s">
        <v>461</v>
      </c>
      <c r="C143" s="382"/>
      <c r="D143" s="217"/>
      <c r="E143" s="98">
        <f>E146</f>
        <v>1566.2</v>
      </c>
      <c r="F143" s="98">
        <f t="shared" si="31"/>
        <v>791</v>
      </c>
      <c r="G143" s="98">
        <f t="shared" si="31"/>
        <v>824</v>
      </c>
    </row>
    <row r="144" spans="1:7" ht="47.25">
      <c r="A144" s="218" t="s">
        <v>552</v>
      </c>
      <c r="B144" s="382" t="s">
        <v>553</v>
      </c>
      <c r="C144" s="382"/>
      <c r="D144" s="217"/>
      <c r="E144" s="98">
        <f>E145</f>
        <v>1566.2</v>
      </c>
      <c r="F144" s="98">
        <f t="shared" si="31"/>
        <v>791</v>
      </c>
      <c r="G144" s="98">
        <f t="shared" si="31"/>
        <v>824</v>
      </c>
    </row>
    <row r="145" spans="1:7">
      <c r="A145" s="218" t="s">
        <v>294</v>
      </c>
      <c r="B145" s="382" t="s">
        <v>458</v>
      </c>
      <c r="C145" s="382">
        <v>610</v>
      </c>
      <c r="D145" s="217"/>
      <c r="E145" s="98">
        <f>E146</f>
        <v>1566.2</v>
      </c>
      <c r="F145" s="98">
        <f t="shared" si="31"/>
        <v>791</v>
      </c>
      <c r="G145" s="98">
        <f t="shared" si="31"/>
        <v>824</v>
      </c>
    </row>
    <row r="146" spans="1:7">
      <c r="A146" s="376" t="s">
        <v>34</v>
      </c>
      <c r="B146" s="382" t="s">
        <v>458</v>
      </c>
      <c r="C146" s="382">
        <v>610</v>
      </c>
      <c r="D146" s="217" t="s">
        <v>547</v>
      </c>
      <c r="E146" s="98">
        <f>760+23.1+783.1</f>
        <v>1566.2</v>
      </c>
      <c r="F146" s="98">
        <v>791</v>
      </c>
      <c r="G146" s="98">
        <v>824</v>
      </c>
    </row>
    <row r="147" spans="1:7" s="378" customFormat="1" ht="63">
      <c r="A147" s="377" t="s">
        <v>426</v>
      </c>
      <c r="B147" s="381" t="s">
        <v>466</v>
      </c>
      <c r="C147" s="381"/>
      <c r="D147" s="398"/>
      <c r="E147" s="83">
        <f t="shared" ref="E147:G155" si="32">E148</f>
        <v>563</v>
      </c>
      <c r="F147" s="83">
        <f t="shared" si="32"/>
        <v>0</v>
      </c>
      <c r="G147" s="83">
        <f t="shared" si="32"/>
        <v>0</v>
      </c>
    </row>
    <row r="148" spans="1:7" ht="47.25">
      <c r="A148" s="384" t="s">
        <v>463</v>
      </c>
      <c r="B148" s="382" t="s">
        <v>465</v>
      </c>
      <c r="C148" s="382"/>
      <c r="D148" s="217"/>
      <c r="E148" s="98">
        <f t="shared" si="32"/>
        <v>563</v>
      </c>
      <c r="F148" s="98">
        <f t="shared" si="32"/>
        <v>0</v>
      </c>
      <c r="G148" s="98">
        <f t="shared" si="32"/>
        <v>0</v>
      </c>
    </row>
    <row r="149" spans="1:7" ht="31.5">
      <c r="A149" s="218" t="s">
        <v>462</v>
      </c>
      <c r="B149" s="382" t="s">
        <v>464</v>
      </c>
      <c r="C149" s="382"/>
      <c r="D149" s="217"/>
      <c r="E149" s="98">
        <f t="shared" si="32"/>
        <v>563</v>
      </c>
      <c r="F149" s="98">
        <f t="shared" si="32"/>
        <v>0</v>
      </c>
      <c r="G149" s="98">
        <f t="shared" si="32"/>
        <v>0</v>
      </c>
    </row>
    <row r="150" spans="1:7" ht="31.5">
      <c r="A150" s="218" t="s">
        <v>67</v>
      </c>
      <c r="B150" s="382" t="s">
        <v>464</v>
      </c>
      <c r="C150" s="382">
        <v>610</v>
      </c>
      <c r="D150" s="217"/>
      <c r="E150" s="98">
        <f t="shared" si="32"/>
        <v>563</v>
      </c>
      <c r="F150" s="98">
        <f t="shared" si="32"/>
        <v>0</v>
      </c>
      <c r="G150" s="98">
        <f t="shared" si="32"/>
        <v>0</v>
      </c>
    </row>
    <row r="151" spans="1:7">
      <c r="A151" s="376" t="s">
        <v>34</v>
      </c>
      <c r="B151" s="382" t="s">
        <v>464</v>
      </c>
      <c r="C151" s="382">
        <v>610</v>
      </c>
      <c r="D151" s="217" t="s">
        <v>550</v>
      </c>
      <c r="E151" s="98">
        <v>563</v>
      </c>
      <c r="F151" s="98">
        <v>0</v>
      </c>
      <c r="G151" s="98">
        <v>0</v>
      </c>
    </row>
    <row r="152" spans="1:7" ht="41.25" customHeight="1">
      <c r="A152" s="377" t="s">
        <v>644</v>
      </c>
      <c r="B152" s="381" t="s">
        <v>647</v>
      </c>
      <c r="C152" s="381"/>
      <c r="D152" s="398"/>
      <c r="E152" s="155">
        <f>E153</f>
        <v>210.5</v>
      </c>
      <c r="F152" s="83">
        <f t="shared" si="32"/>
        <v>0</v>
      </c>
      <c r="G152" s="83">
        <f t="shared" si="32"/>
        <v>0</v>
      </c>
    </row>
    <row r="153" spans="1:7" ht="31.5">
      <c r="A153" s="384" t="s">
        <v>643</v>
      </c>
      <c r="B153" s="382" t="s">
        <v>648</v>
      </c>
      <c r="C153" s="382"/>
      <c r="D153" s="217"/>
      <c r="E153" s="105">
        <f>E154</f>
        <v>210.5</v>
      </c>
      <c r="F153" s="98">
        <f t="shared" si="32"/>
        <v>0</v>
      </c>
      <c r="G153" s="98">
        <f t="shared" si="32"/>
        <v>0</v>
      </c>
    </row>
    <row r="154" spans="1:7" ht="31.5">
      <c r="A154" s="218" t="s">
        <v>645</v>
      </c>
      <c r="B154" s="382" t="s">
        <v>646</v>
      </c>
      <c r="C154" s="382"/>
      <c r="D154" s="217"/>
      <c r="E154" s="105">
        <v>210.5</v>
      </c>
      <c r="F154" s="98">
        <f t="shared" si="32"/>
        <v>0</v>
      </c>
      <c r="G154" s="98">
        <f t="shared" si="32"/>
        <v>0</v>
      </c>
    </row>
    <row r="155" spans="1:7">
      <c r="A155" s="91" t="s">
        <v>294</v>
      </c>
      <c r="B155" s="382" t="s">
        <v>646</v>
      </c>
      <c r="C155" s="382">
        <v>610</v>
      </c>
      <c r="D155" s="217"/>
      <c r="E155" s="105">
        <f>E156</f>
        <v>210.5</v>
      </c>
      <c r="F155" s="98">
        <f t="shared" si="32"/>
        <v>0</v>
      </c>
      <c r="G155" s="98">
        <f t="shared" si="32"/>
        <v>0</v>
      </c>
    </row>
    <row r="156" spans="1:7">
      <c r="A156" s="376" t="s">
        <v>34</v>
      </c>
      <c r="B156" s="382" t="s">
        <v>646</v>
      </c>
      <c r="C156" s="382">
        <v>610</v>
      </c>
      <c r="D156" s="217" t="s">
        <v>547</v>
      </c>
      <c r="E156" s="105">
        <v>210.5</v>
      </c>
      <c r="F156" s="98">
        <v>0</v>
      </c>
      <c r="G156" s="98">
        <v>0</v>
      </c>
    </row>
    <row r="157" spans="1:7" ht="31.5">
      <c r="A157" s="368" t="s">
        <v>298</v>
      </c>
      <c r="B157" s="398" t="s">
        <v>299</v>
      </c>
      <c r="C157" s="382"/>
      <c r="D157" s="217"/>
      <c r="E157" s="83">
        <f>E162+E166</f>
        <v>2490.5</v>
      </c>
      <c r="F157" s="83">
        <f>F162+F166</f>
        <v>2589.5</v>
      </c>
      <c r="G157" s="83">
        <f>G162+G166</f>
        <v>2692.5</v>
      </c>
    </row>
    <row r="158" spans="1:7" ht="31.5">
      <c r="A158" s="368" t="s">
        <v>300</v>
      </c>
      <c r="B158" s="398" t="s">
        <v>301</v>
      </c>
      <c r="C158" s="382"/>
      <c r="D158" s="217"/>
      <c r="E158" s="83">
        <f>E161+E165</f>
        <v>2490.5</v>
      </c>
      <c r="F158" s="83">
        <f t="shared" ref="F158:G161" si="33">F159</f>
        <v>2574.5</v>
      </c>
      <c r="G158" s="83">
        <f t="shared" si="33"/>
        <v>2677.5</v>
      </c>
    </row>
    <row r="159" spans="1:7" ht="31.5">
      <c r="A159" s="371" t="s">
        <v>302</v>
      </c>
      <c r="B159" s="217" t="s">
        <v>303</v>
      </c>
      <c r="C159" s="382"/>
      <c r="D159" s="217"/>
      <c r="E159" s="98">
        <f>E160</f>
        <v>2475.5</v>
      </c>
      <c r="F159" s="98">
        <f t="shared" si="33"/>
        <v>2574.5</v>
      </c>
      <c r="G159" s="98">
        <f t="shared" si="33"/>
        <v>2677.5</v>
      </c>
    </row>
    <row r="160" spans="1:7" ht="31.5">
      <c r="A160" s="218" t="s">
        <v>304</v>
      </c>
      <c r="B160" s="217" t="s">
        <v>305</v>
      </c>
      <c r="C160" s="382"/>
      <c r="D160" s="217"/>
      <c r="E160" s="98">
        <f>E161</f>
        <v>2475.5</v>
      </c>
      <c r="F160" s="98">
        <f t="shared" si="33"/>
        <v>2574.5</v>
      </c>
      <c r="G160" s="98">
        <f t="shared" si="33"/>
        <v>2677.5</v>
      </c>
    </row>
    <row r="161" spans="1:7" ht="31.5">
      <c r="A161" s="218" t="s">
        <v>306</v>
      </c>
      <c r="B161" s="217" t="s">
        <v>305</v>
      </c>
      <c r="C161" s="382">
        <v>320</v>
      </c>
      <c r="D161" s="217"/>
      <c r="E161" s="98">
        <f>E162</f>
        <v>2475.5</v>
      </c>
      <c r="F161" s="98">
        <f t="shared" si="33"/>
        <v>2574.5</v>
      </c>
      <c r="G161" s="98">
        <f t="shared" si="33"/>
        <v>2677.5</v>
      </c>
    </row>
    <row r="162" spans="1:7">
      <c r="A162" s="376" t="s">
        <v>37</v>
      </c>
      <c r="B162" s="217" t="s">
        <v>305</v>
      </c>
      <c r="C162" s="382">
        <v>320</v>
      </c>
      <c r="D162" s="217" t="s">
        <v>554</v>
      </c>
      <c r="E162" s="98">
        <v>2475.5</v>
      </c>
      <c r="F162" s="98">
        <v>2574.5</v>
      </c>
      <c r="G162" s="98">
        <v>2677.5</v>
      </c>
    </row>
    <row r="163" spans="1:7" ht="31.5">
      <c r="A163" s="371" t="s">
        <v>308</v>
      </c>
      <c r="B163" s="217" t="s">
        <v>309</v>
      </c>
      <c r="C163" s="382"/>
      <c r="D163" s="217"/>
      <c r="E163" s="98">
        <f t="shared" ref="E163:G164" si="34">E164</f>
        <v>15</v>
      </c>
      <c r="F163" s="98">
        <f t="shared" si="34"/>
        <v>15</v>
      </c>
      <c r="G163" s="98">
        <f t="shared" si="34"/>
        <v>15</v>
      </c>
    </row>
    <row r="164" spans="1:7" ht="47.25">
      <c r="A164" s="371" t="s">
        <v>310</v>
      </c>
      <c r="B164" s="217" t="s">
        <v>311</v>
      </c>
      <c r="C164" s="382"/>
      <c r="D164" s="217"/>
      <c r="E164" s="98">
        <f t="shared" si="34"/>
        <v>15</v>
      </c>
      <c r="F164" s="98">
        <f t="shared" si="34"/>
        <v>15</v>
      </c>
      <c r="G164" s="98">
        <f t="shared" si="34"/>
        <v>15</v>
      </c>
    </row>
    <row r="165" spans="1:7" ht="31.5">
      <c r="A165" s="218" t="s">
        <v>306</v>
      </c>
      <c r="B165" s="217" t="s">
        <v>311</v>
      </c>
      <c r="C165" s="382">
        <v>320</v>
      </c>
      <c r="D165" s="217"/>
      <c r="E165" s="98">
        <v>15</v>
      </c>
      <c r="F165" s="98">
        <f>F166</f>
        <v>15</v>
      </c>
      <c r="G165" s="98">
        <f>G166</f>
        <v>15</v>
      </c>
    </row>
    <row r="166" spans="1:7">
      <c r="A166" s="376" t="s">
        <v>555</v>
      </c>
      <c r="B166" s="217" t="s">
        <v>311</v>
      </c>
      <c r="C166" s="382">
        <v>320</v>
      </c>
      <c r="D166" s="217" t="s">
        <v>522</v>
      </c>
      <c r="E166" s="98">
        <v>15</v>
      </c>
      <c r="F166" s="98">
        <v>15</v>
      </c>
      <c r="G166" s="98">
        <v>15</v>
      </c>
    </row>
    <row r="167" spans="1:7" ht="63">
      <c r="A167" s="368" t="s">
        <v>274</v>
      </c>
      <c r="B167" s="381" t="s">
        <v>275</v>
      </c>
      <c r="C167" s="382"/>
      <c r="D167" s="217"/>
      <c r="E167" s="83">
        <f>E171+E175</f>
        <v>411.9</v>
      </c>
      <c r="F167" s="83">
        <f>F171+F175</f>
        <v>200</v>
      </c>
      <c r="G167" s="83">
        <f>G171+G175</f>
        <v>200</v>
      </c>
    </row>
    <row r="168" spans="1:7" ht="63">
      <c r="A168" s="371" t="s">
        <v>467</v>
      </c>
      <c r="B168" s="382" t="s">
        <v>276</v>
      </c>
      <c r="C168" s="382"/>
      <c r="D168" s="217"/>
      <c r="E168" s="98">
        <f t="shared" ref="E168:G170" si="35">E169</f>
        <v>381.9</v>
      </c>
      <c r="F168" s="98">
        <f t="shared" si="35"/>
        <v>165</v>
      </c>
      <c r="G168" s="98">
        <f t="shared" si="35"/>
        <v>163</v>
      </c>
    </row>
    <row r="169" spans="1:7" ht="47.25">
      <c r="A169" s="385" t="s">
        <v>556</v>
      </c>
      <c r="B169" s="382" t="s">
        <v>279</v>
      </c>
      <c r="C169" s="382"/>
      <c r="D169" s="217"/>
      <c r="E169" s="98">
        <f t="shared" si="35"/>
        <v>381.9</v>
      </c>
      <c r="F169" s="98">
        <f t="shared" si="35"/>
        <v>165</v>
      </c>
      <c r="G169" s="98">
        <f t="shared" si="35"/>
        <v>163</v>
      </c>
    </row>
    <row r="170" spans="1:7" ht="31.5">
      <c r="A170" s="221" t="s">
        <v>67</v>
      </c>
      <c r="B170" s="382" t="s">
        <v>279</v>
      </c>
      <c r="C170" s="382">
        <v>240</v>
      </c>
      <c r="D170" s="217"/>
      <c r="E170" s="98">
        <f t="shared" si="35"/>
        <v>381.9</v>
      </c>
      <c r="F170" s="98">
        <f t="shared" si="35"/>
        <v>165</v>
      </c>
      <c r="G170" s="98">
        <f t="shared" si="35"/>
        <v>163</v>
      </c>
    </row>
    <row r="171" spans="1:7">
      <c r="A171" s="376" t="s">
        <v>28</v>
      </c>
      <c r="B171" s="382" t="s">
        <v>279</v>
      </c>
      <c r="C171" s="382">
        <v>240</v>
      </c>
      <c r="D171" s="217" t="s">
        <v>548</v>
      </c>
      <c r="E171" s="98">
        <f>130+251.9</f>
        <v>381.9</v>
      </c>
      <c r="F171" s="98">
        <v>165</v>
      </c>
      <c r="G171" s="98">
        <v>163</v>
      </c>
    </row>
    <row r="172" spans="1:7" ht="47.25">
      <c r="A172" s="221" t="s">
        <v>468</v>
      </c>
      <c r="B172" s="382" t="s">
        <v>501</v>
      </c>
      <c r="C172" s="382"/>
      <c r="D172" s="217"/>
      <c r="E172" s="98">
        <f t="shared" ref="E172:G174" si="36">E173</f>
        <v>30</v>
      </c>
      <c r="F172" s="98">
        <f t="shared" si="36"/>
        <v>35</v>
      </c>
      <c r="G172" s="98">
        <f t="shared" si="36"/>
        <v>37</v>
      </c>
    </row>
    <row r="173" spans="1:7" ht="31.5">
      <c r="A173" s="385" t="s">
        <v>557</v>
      </c>
      <c r="B173" s="382" t="s">
        <v>469</v>
      </c>
      <c r="C173" s="382"/>
      <c r="D173" s="217"/>
      <c r="E173" s="98">
        <f t="shared" si="36"/>
        <v>30</v>
      </c>
      <c r="F173" s="98">
        <f t="shared" si="36"/>
        <v>35</v>
      </c>
      <c r="G173" s="98">
        <f t="shared" si="36"/>
        <v>37</v>
      </c>
    </row>
    <row r="174" spans="1:7" ht="31.5">
      <c r="A174" s="221" t="s">
        <v>67</v>
      </c>
      <c r="B174" s="382" t="s">
        <v>469</v>
      </c>
      <c r="C174" s="382">
        <v>240</v>
      </c>
      <c r="D174" s="217"/>
      <c r="E174" s="98">
        <f t="shared" si="36"/>
        <v>30</v>
      </c>
      <c r="F174" s="98">
        <f t="shared" si="36"/>
        <v>35</v>
      </c>
      <c r="G174" s="98">
        <f t="shared" si="36"/>
        <v>37</v>
      </c>
    </row>
    <row r="175" spans="1:7">
      <c r="A175" s="376" t="s">
        <v>28</v>
      </c>
      <c r="B175" s="382" t="s">
        <v>469</v>
      </c>
      <c r="C175" s="382">
        <v>240</v>
      </c>
      <c r="D175" s="217" t="s">
        <v>548</v>
      </c>
      <c r="E175" s="98">
        <v>30</v>
      </c>
      <c r="F175" s="98">
        <v>35</v>
      </c>
      <c r="G175" s="98">
        <v>37</v>
      </c>
    </row>
    <row r="176" spans="1:7" ht="47.25">
      <c r="A176" s="368" t="s">
        <v>192</v>
      </c>
      <c r="B176" s="398" t="s">
        <v>120</v>
      </c>
      <c r="C176" s="382"/>
      <c r="D176" s="217"/>
      <c r="E176" s="83">
        <f>E181+E188+E192+E196+E182+E183</f>
        <v>1181.4000000000001</v>
      </c>
      <c r="F176" s="83">
        <f>F181+F188+F192+F196</f>
        <v>272</v>
      </c>
      <c r="G176" s="83">
        <f>G181+G188+G192+G196</f>
        <v>282</v>
      </c>
    </row>
    <row r="177" spans="1:9" ht="78.75">
      <c r="A177" s="386" t="s">
        <v>558</v>
      </c>
      <c r="B177" s="398" t="s">
        <v>194</v>
      </c>
      <c r="C177" s="382"/>
      <c r="D177" s="217"/>
      <c r="E177" s="83">
        <f>E178</f>
        <v>968.40000000000009</v>
      </c>
      <c r="F177" s="83">
        <f t="shared" ref="E177:G180" si="37">F178</f>
        <v>55</v>
      </c>
      <c r="G177" s="83">
        <f t="shared" si="37"/>
        <v>60</v>
      </c>
    </row>
    <row r="178" spans="1:9" ht="31.5">
      <c r="A178" s="387" t="s">
        <v>559</v>
      </c>
      <c r="B178" s="217" t="s">
        <v>196</v>
      </c>
      <c r="C178" s="382"/>
      <c r="D178" s="217"/>
      <c r="E178" s="98">
        <f t="shared" si="37"/>
        <v>968.40000000000009</v>
      </c>
      <c r="F178" s="98">
        <f t="shared" si="37"/>
        <v>55</v>
      </c>
      <c r="G178" s="98">
        <f t="shared" si="37"/>
        <v>60</v>
      </c>
    </row>
    <row r="179" spans="1:9">
      <c r="A179" s="371" t="s">
        <v>560</v>
      </c>
      <c r="B179" s="217" t="s">
        <v>634</v>
      </c>
      <c r="C179" s="382"/>
      <c r="D179" s="217"/>
      <c r="E179" s="98">
        <f>E180+E182+E183</f>
        <v>968.40000000000009</v>
      </c>
      <c r="F179" s="98">
        <f t="shared" si="37"/>
        <v>55</v>
      </c>
      <c r="G179" s="98">
        <f t="shared" si="37"/>
        <v>60</v>
      </c>
    </row>
    <row r="180" spans="1:9" ht="31.5">
      <c r="A180" s="218" t="s">
        <v>67</v>
      </c>
      <c r="B180" s="217" t="s">
        <v>634</v>
      </c>
      <c r="C180" s="382">
        <v>240</v>
      </c>
      <c r="D180" s="217"/>
      <c r="E180" s="98">
        <f t="shared" si="37"/>
        <v>0</v>
      </c>
      <c r="F180" s="98">
        <f t="shared" si="37"/>
        <v>55</v>
      </c>
      <c r="G180" s="98">
        <f t="shared" si="37"/>
        <v>60</v>
      </c>
    </row>
    <row r="181" spans="1:9">
      <c r="A181" s="218" t="s">
        <v>163</v>
      </c>
      <c r="B181" s="217" t="s">
        <v>634</v>
      </c>
      <c r="C181" s="382">
        <v>240</v>
      </c>
      <c r="D181" s="217" t="s">
        <v>531</v>
      </c>
      <c r="E181" s="98">
        <v>0</v>
      </c>
      <c r="F181" s="98">
        <v>55</v>
      </c>
      <c r="G181" s="98">
        <v>60</v>
      </c>
      <c r="H181" s="363" t="s">
        <v>617</v>
      </c>
      <c r="I181" s="363">
        <v>4770</v>
      </c>
    </row>
    <row r="182" spans="1:9">
      <c r="A182" s="219" t="s">
        <v>19</v>
      </c>
      <c r="B182" s="217" t="s">
        <v>634</v>
      </c>
      <c r="C182" s="382">
        <v>240</v>
      </c>
      <c r="D182" s="217" t="s">
        <v>528</v>
      </c>
      <c r="E182" s="98">
        <v>400.7</v>
      </c>
      <c r="F182" s="98">
        <v>0</v>
      </c>
      <c r="G182" s="98">
        <v>0</v>
      </c>
    </row>
    <row r="183" spans="1:9">
      <c r="A183" s="376" t="s">
        <v>28</v>
      </c>
      <c r="B183" s="217" t="s">
        <v>634</v>
      </c>
      <c r="C183" s="382">
        <v>240</v>
      </c>
      <c r="D183" s="217" t="s">
        <v>548</v>
      </c>
      <c r="E183" s="98">
        <v>567.70000000000005</v>
      </c>
      <c r="F183" s="98">
        <v>0</v>
      </c>
      <c r="G183" s="98">
        <v>0</v>
      </c>
    </row>
    <row r="184" spans="1:9">
      <c r="A184" s="377" t="s">
        <v>127</v>
      </c>
      <c r="B184" s="398" t="s">
        <v>128</v>
      </c>
      <c r="C184" s="381"/>
      <c r="D184" s="398"/>
      <c r="E184" s="83">
        <f>E187+E191</f>
        <v>163</v>
      </c>
      <c r="F184" s="83">
        <f>F187+F191</f>
        <v>167</v>
      </c>
      <c r="G184" s="83">
        <f>G187+G191</f>
        <v>172</v>
      </c>
    </row>
    <row r="185" spans="1:9" ht="47.25">
      <c r="A185" s="387" t="s">
        <v>561</v>
      </c>
      <c r="B185" s="388" t="s">
        <v>130</v>
      </c>
      <c r="C185" s="381"/>
      <c r="D185" s="398"/>
      <c r="E185" s="98">
        <f t="shared" ref="E185:G187" si="38">E186</f>
        <v>18</v>
      </c>
      <c r="F185" s="98">
        <f t="shared" si="38"/>
        <v>20</v>
      </c>
      <c r="G185" s="98">
        <f t="shared" si="38"/>
        <v>22</v>
      </c>
    </row>
    <row r="186" spans="1:9" ht="47.25">
      <c r="A186" s="387" t="s">
        <v>562</v>
      </c>
      <c r="B186" s="388" t="s">
        <v>131</v>
      </c>
      <c r="C186" s="381"/>
      <c r="D186" s="398"/>
      <c r="E186" s="98">
        <f t="shared" si="38"/>
        <v>18</v>
      </c>
      <c r="F186" s="98">
        <f t="shared" si="38"/>
        <v>20</v>
      </c>
      <c r="G186" s="98">
        <f t="shared" si="38"/>
        <v>22</v>
      </c>
    </row>
    <row r="187" spans="1:9" ht="31.5">
      <c r="A187" s="218" t="s">
        <v>67</v>
      </c>
      <c r="B187" s="388" t="s">
        <v>131</v>
      </c>
      <c r="C187" s="382">
        <v>240</v>
      </c>
      <c r="D187" s="217"/>
      <c r="E187" s="98">
        <f t="shared" si="38"/>
        <v>18</v>
      </c>
      <c r="F187" s="98">
        <f t="shared" si="38"/>
        <v>20</v>
      </c>
      <c r="G187" s="98">
        <f t="shared" si="38"/>
        <v>22</v>
      </c>
    </row>
    <row r="188" spans="1:9">
      <c r="A188" s="218" t="s">
        <v>12</v>
      </c>
      <c r="B188" s="388" t="s">
        <v>131</v>
      </c>
      <c r="C188" s="382">
        <v>240</v>
      </c>
      <c r="D188" s="217" t="s">
        <v>522</v>
      </c>
      <c r="E188" s="98">
        <v>18</v>
      </c>
      <c r="F188" s="98">
        <v>20</v>
      </c>
      <c r="G188" s="98">
        <v>22</v>
      </c>
    </row>
    <row r="189" spans="1:9" ht="78.75">
      <c r="A189" s="373" t="s">
        <v>563</v>
      </c>
      <c r="B189" s="217" t="s">
        <v>564</v>
      </c>
      <c r="C189" s="382"/>
      <c r="D189" s="217"/>
      <c r="E189" s="98">
        <f t="shared" ref="E189:G191" si="39">E190</f>
        <v>145</v>
      </c>
      <c r="F189" s="98">
        <f t="shared" si="39"/>
        <v>147</v>
      </c>
      <c r="G189" s="98">
        <f t="shared" si="39"/>
        <v>150</v>
      </c>
    </row>
    <row r="190" spans="1:9" ht="63">
      <c r="A190" s="373" t="s">
        <v>565</v>
      </c>
      <c r="B190" s="217" t="s">
        <v>134</v>
      </c>
      <c r="C190" s="382"/>
      <c r="D190" s="217"/>
      <c r="E190" s="98">
        <f t="shared" si="39"/>
        <v>145</v>
      </c>
      <c r="F190" s="98">
        <f t="shared" si="39"/>
        <v>147</v>
      </c>
      <c r="G190" s="98">
        <f t="shared" si="39"/>
        <v>150</v>
      </c>
    </row>
    <row r="191" spans="1:9" ht="31.5">
      <c r="A191" s="218" t="s">
        <v>566</v>
      </c>
      <c r="B191" s="217" t="s">
        <v>134</v>
      </c>
      <c r="C191" s="382">
        <v>240</v>
      </c>
      <c r="D191" s="217"/>
      <c r="E191" s="98">
        <f t="shared" si="39"/>
        <v>145</v>
      </c>
      <c r="F191" s="98">
        <f t="shared" si="39"/>
        <v>147</v>
      </c>
      <c r="G191" s="98">
        <f t="shared" si="39"/>
        <v>150</v>
      </c>
    </row>
    <row r="192" spans="1:9">
      <c r="A192" s="218" t="s">
        <v>12</v>
      </c>
      <c r="B192" s="217" t="s">
        <v>134</v>
      </c>
      <c r="C192" s="382">
        <v>240</v>
      </c>
      <c r="D192" s="217" t="s">
        <v>522</v>
      </c>
      <c r="E192" s="98">
        <v>145</v>
      </c>
      <c r="F192" s="98">
        <v>147</v>
      </c>
      <c r="G192" s="98">
        <v>150</v>
      </c>
    </row>
    <row r="193" spans="1:7">
      <c r="A193" s="377" t="s">
        <v>121</v>
      </c>
      <c r="B193" s="398" t="s">
        <v>122</v>
      </c>
      <c r="C193" s="381"/>
      <c r="D193" s="398"/>
      <c r="E193" s="83">
        <f>E197</f>
        <v>50</v>
      </c>
      <c r="F193" s="83">
        <f t="shared" ref="F193:G196" si="40">F194</f>
        <v>50</v>
      </c>
      <c r="G193" s="83">
        <f t="shared" si="40"/>
        <v>50</v>
      </c>
    </row>
    <row r="194" spans="1:7" ht="31.5">
      <c r="A194" s="218" t="s">
        <v>567</v>
      </c>
      <c r="B194" s="217" t="s">
        <v>124</v>
      </c>
      <c r="C194" s="381"/>
      <c r="D194" s="398"/>
      <c r="E194" s="98">
        <f>E195</f>
        <v>50</v>
      </c>
      <c r="F194" s="98">
        <f t="shared" si="40"/>
        <v>50</v>
      </c>
      <c r="G194" s="98">
        <f t="shared" si="40"/>
        <v>50</v>
      </c>
    </row>
    <row r="195" spans="1:7" ht="31.5">
      <c r="A195" s="218" t="s">
        <v>568</v>
      </c>
      <c r="B195" s="217" t="s">
        <v>284</v>
      </c>
      <c r="C195" s="381"/>
      <c r="D195" s="398"/>
      <c r="E195" s="98">
        <f>E196</f>
        <v>50</v>
      </c>
      <c r="F195" s="98">
        <f t="shared" si="40"/>
        <v>50</v>
      </c>
      <c r="G195" s="98">
        <f t="shared" si="40"/>
        <v>50</v>
      </c>
    </row>
    <row r="196" spans="1:7" ht="31.5">
      <c r="A196" s="218" t="s">
        <v>67</v>
      </c>
      <c r="B196" s="217" t="s">
        <v>284</v>
      </c>
      <c r="C196" s="382">
        <v>240</v>
      </c>
      <c r="D196" s="217"/>
      <c r="E196" s="98">
        <v>50</v>
      </c>
      <c r="F196" s="98">
        <f t="shared" si="40"/>
        <v>50</v>
      </c>
      <c r="G196" s="98">
        <f t="shared" si="40"/>
        <v>50</v>
      </c>
    </row>
    <row r="197" spans="1:7">
      <c r="A197" s="218" t="s">
        <v>31</v>
      </c>
      <c r="B197" s="217" t="s">
        <v>284</v>
      </c>
      <c r="C197" s="382">
        <v>240</v>
      </c>
      <c r="D197" s="217" t="s">
        <v>569</v>
      </c>
      <c r="E197" s="98">
        <v>50</v>
      </c>
      <c r="F197" s="102">
        <v>50</v>
      </c>
      <c r="G197" s="102">
        <v>50</v>
      </c>
    </row>
    <row r="198" spans="1:7" ht="94.5">
      <c r="A198" s="389" t="s">
        <v>570</v>
      </c>
      <c r="B198" s="381" t="s">
        <v>420</v>
      </c>
      <c r="C198" s="382"/>
      <c r="D198" s="217"/>
      <c r="E198" s="83">
        <f t="shared" ref="E198:G200" si="41">E199</f>
        <v>1128.4000000000001</v>
      </c>
      <c r="F198" s="83">
        <f t="shared" si="41"/>
        <v>100</v>
      </c>
      <c r="G198" s="83">
        <f t="shared" si="41"/>
        <v>150</v>
      </c>
    </row>
    <row r="199" spans="1:7" ht="94.5">
      <c r="A199" s="218" t="s">
        <v>571</v>
      </c>
      <c r="B199" s="382" t="s">
        <v>421</v>
      </c>
      <c r="C199" s="382"/>
      <c r="D199" s="217"/>
      <c r="E199" s="98">
        <f t="shared" si="41"/>
        <v>1128.4000000000001</v>
      </c>
      <c r="F199" s="98">
        <f t="shared" si="41"/>
        <v>100</v>
      </c>
      <c r="G199" s="98">
        <f t="shared" si="41"/>
        <v>150</v>
      </c>
    </row>
    <row r="200" spans="1:7" ht="63">
      <c r="A200" s="218" t="s">
        <v>616</v>
      </c>
      <c r="B200" s="382" t="s">
        <v>423</v>
      </c>
      <c r="C200" s="382"/>
      <c r="D200" s="217"/>
      <c r="E200" s="98">
        <f t="shared" si="41"/>
        <v>1128.4000000000001</v>
      </c>
      <c r="F200" s="98">
        <f t="shared" si="41"/>
        <v>100</v>
      </c>
      <c r="G200" s="98">
        <f t="shared" si="41"/>
        <v>150</v>
      </c>
    </row>
    <row r="201" spans="1:7" ht="40.5" customHeight="1">
      <c r="A201" s="218" t="s">
        <v>67</v>
      </c>
      <c r="B201" s="382" t="s">
        <v>423</v>
      </c>
      <c r="C201" s="382">
        <v>240</v>
      </c>
      <c r="D201" s="217"/>
      <c r="E201" s="98">
        <f>E202</f>
        <v>1128.4000000000001</v>
      </c>
      <c r="F201" s="98">
        <f>F202</f>
        <v>100</v>
      </c>
      <c r="G201" s="98">
        <f>G202</f>
        <v>150</v>
      </c>
    </row>
    <row r="202" spans="1:7">
      <c r="A202" s="376" t="s">
        <v>28</v>
      </c>
      <c r="B202" s="382" t="s">
        <v>423</v>
      </c>
      <c r="C202" s="382">
        <v>240</v>
      </c>
      <c r="D202" s="217" t="s">
        <v>548</v>
      </c>
      <c r="E202" s="98">
        <f>60+1068.4</f>
        <v>1128.4000000000001</v>
      </c>
      <c r="F202" s="98">
        <v>100</v>
      </c>
      <c r="G202" s="98">
        <v>150</v>
      </c>
    </row>
    <row r="203" spans="1:7">
      <c r="A203" s="390" t="s">
        <v>61</v>
      </c>
      <c r="B203" s="391" t="s">
        <v>62</v>
      </c>
      <c r="C203" s="388"/>
      <c r="D203" s="217"/>
      <c r="E203" s="86">
        <f>E204+E209</f>
        <v>7167.6</v>
      </c>
      <c r="F203" s="86">
        <f>F204+F209</f>
        <v>7432</v>
      </c>
      <c r="G203" s="86">
        <f>G204+G209</f>
        <v>7686.3</v>
      </c>
    </row>
    <row r="204" spans="1:7" ht="47.25">
      <c r="A204" s="368" t="s">
        <v>71</v>
      </c>
      <c r="B204" s="398" t="s">
        <v>72</v>
      </c>
      <c r="C204" s="391"/>
      <c r="D204" s="398"/>
      <c r="E204" s="86">
        <f t="shared" ref="E204:G207" si="42">E205</f>
        <v>1350</v>
      </c>
      <c r="F204" s="86">
        <f t="shared" si="42"/>
        <v>1400</v>
      </c>
      <c r="G204" s="86">
        <f t="shared" si="42"/>
        <v>1452</v>
      </c>
    </row>
    <row r="205" spans="1:7">
      <c r="A205" s="373" t="s">
        <v>65</v>
      </c>
      <c r="B205" s="217" t="s">
        <v>73</v>
      </c>
      <c r="C205" s="388"/>
      <c r="D205" s="217"/>
      <c r="E205" s="90">
        <f t="shared" si="42"/>
        <v>1350</v>
      </c>
      <c r="F205" s="90">
        <f t="shared" si="42"/>
        <v>1400</v>
      </c>
      <c r="G205" s="90">
        <f t="shared" si="42"/>
        <v>1452</v>
      </c>
    </row>
    <row r="206" spans="1:7" ht="63">
      <c r="A206" s="219" t="s">
        <v>74</v>
      </c>
      <c r="B206" s="217" t="s">
        <v>75</v>
      </c>
      <c r="C206" s="388"/>
      <c r="D206" s="217"/>
      <c r="E206" s="90">
        <f t="shared" si="42"/>
        <v>1350</v>
      </c>
      <c r="F206" s="90">
        <f t="shared" si="42"/>
        <v>1400</v>
      </c>
      <c r="G206" s="90">
        <f t="shared" si="42"/>
        <v>1452</v>
      </c>
    </row>
    <row r="207" spans="1:7" ht="31.5">
      <c r="A207" s="373" t="s">
        <v>76</v>
      </c>
      <c r="B207" s="217" t="s">
        <v>75</v>
      </c>
      <c r="C207" s="388" t="s">
        <v>77</v>
      </c>
      <c r="D207" s="217"/>
      <c r="E207" s="90">
        <f t="shared" si="42"/>
        <v>1350</v>
      </c>
      <c r="F207" s="90">
        <f t="shared" si="42"/>
        <v>1400</v>
      </c>
      <c r="G207" s="90">
        <f t="shared" si="42"/>
        <v>1452</v>
      </c>
    </row>
    <row r="208" spans="1:7" ht="47.25">
      <c r="A208" s="218" t="s">
        <v>572</v>
      </c>
      <c r="B208" s="217" t="s">
        <v>75</v>
      </c>
      <c r="C208" s="388" t="s">
        <v>77</v>
      </c>
      <c r="D208" s="217" t="s">
        <v>573</v>
      </c>
      <c r="E208" s="90">
        <v>1350</v>
      </c>
      <c r="F208" s="90">
        <v>1400</v>
      </c>
      <c r="G208" s="90">
        <v>1452</v>
      </c>
    </row>
    <row r="209" spans="1:7">
      <c r="A209" s="220" t="s">
        <v>63</v>
      </c>
      <c r="B209" s="398" t="s">
        <v>64</v>
      </c>
      <c r="C209" s="391"/>
      <c r="D209" s="398"/>
      <c r="E209" s="86">
        <f>E213+E215+E217+E219+E222+E225</f>
        <v>5817.6</v>
      </c>
      <c r="F209" s="86">
        <f>F213+F215+F217+F219+F222+F225</f>
        <v>6032</v>
      </c>
      <c r="G209" s="86">
        <f>G213+G215+G217+G219+G222+G225</f>
        <v>6234.3</v>
      </c>
    </row>
    <row r="210" spans="1:7">
      <c r="A210" s="373" t="s">
        <v>65</v>
      </c>
      <c r="B210" s="217" t="s">
        <v>66</v>
      </c>
      <c r="C210" s="388"/>
      <c r="D210" s="217"/>
      <c r="E210" s="90">
        <f>E213+E215+E217+E219+E222+E225</f>
        <v>5817.6</v>
      </c>
      <c r="F210" s="90">
        <f>F213+F215+F217+F219+F222+F225</f>
        <v>6032</v>
      </c>
      <c r="G210" s="90">
        <f>G213+G215+G217+G219+G222+G225</f>
        <v>6234.3</v>
      </c>
    </row>
    <row r="211" spans="1:7" ht="47.25">
      <c r="A211" s="219" t="s">
        <v>78</v>
      </c>
      <c r="B211" s="217" t="s">
        <v>68</v>
      </c>
      <c r="C211" s="388"/>
      <c r="D211" s="217"/>
      <c r="E211" s="90">
        <f t="shared" ref="E211:G212" si="43">E212</f>
        <v>5000</v>
      </c>
      <c r="F211" s="90">
        <f t="shared" si="43"/>
        <v>5204</v>
      </c>
      <c r="G211" s="90">
        <f t="shared" si="43"/>
        <v>5416</v>
      </c>
    </row>
    <row r="212" spans="1:7" ht="31.5">
      <c r="A212" s="373" t="s">
        <v>76</v>
      </c>
      <c r="B212" s="217" t="s">
        <v>68</v>
      </c>
      <c r="C212" s="217" t="s">
        <v>77</v>
      </c>
      <c r="D212" s="217"/>
      <c r="E212" s="90">
        <f t="shared" si="43"/>
        <v>5000</v>
      </c>
      <c r="F212" s="90">
        <f t="shared" si="43"/>
        <v>5204</v>
      </c>
      <c r="G212" s="90">
        <f t="shared" si="43"/>
        <v>5416</v>
      </c>
    </row>
    <row r="213" spans="1:7" ht="47.25">
      <c r="A213" s="218" t="s">
        <v>572</v>
      </c>
      <c r="B213" s="217" t="s">
        <v>68</v>
      </c>
      <c r="C213" s="217" t="s">
        <v>77</v>
      </c>
      <c r="D213" s="217" t="s">
        <v>573</v>
      </c>
      <c r="E213" s="90">
        <v>5000</v>
      </c>
      <c r="F213" s="90">
        <v>5204</v>
      </c>
      <c r="G213" s="90">
        <v>5416</v>
      </c>
    </row>
    <row r="214" spans="1:7" ht="31.5">
      <c r="A214" s="218" t="s">
        <v>67</v>
      </c>
      <c r="B214" s="388" t="s">
        <v>68</v>
      </c>
      <c r="C214" s="217" t="s">
        <v>82</v>
      </c>
      <c r="D214" s="217"/>
      <c r="E214" s="90">
        <f>E215</f>
        <v>5.6</v>
      </c>
      <c r="F214" s="90">
        <f>F215</f>
        <v>6</v>
      </c>
      <c r="G214" s="90">
        <f>G215</f>
        <v>6.3</v>
      </c>
    </row>
    <row r="215" spans="1:7" ht="47.25">
      <c r="A215" s="218" t="s">
        <v>7</v>
      </c>
      <c r="B215" s="388" t="s">
        <v>68</v>
      </c>
      <c r="C215" s="217" t="s">
        <v>82</v>
      </c>
      <c r="D215" s="217" t="s">
        <v>574</v>
      </c>
      <c r="E215" s="90">
        <v>5.6</v>
      </c>
      <c r="F215" s="90">
        <v>6</v>
      </c>
      <c r="G215" s="90">
        <v>6.3</v>
      </c>
    </row>
    <row r="216" spans="1:7" ht="31.5">
      <c r="A216" s="218" t="s">
        <v>67</v>
      </c>
      <c r="B216" s="217" t="s">
        <v>68</v>
      </c>
      <c r="C216" s="217" t="s">
        <v>80</v>
      </c>
      <c r="D216" s="217"/>
      <c r="E216" s="98">
        <f>E217</f>
        <v>500</v>
      </c>
      <c r="F216" s="98">
        <f>F217</f>
        <v>510</v>
      </c>
      <c r="G216" s="98">
        <f>G217</f>
        <v>500</v>
      </c>
    </row>
    <row r="217" spans="1:7" ht="47.25">
      <c r="A217" s="218" t="s">
        <v>572</v>
      </c>
      <c r="B217" s="217" t="s">
        <v>68</v>
      </c>
      <c r="C217" s="217" t="s">
        <v>80</v>
      </c>
      <c r="D217" s="217" t="s">
        <v>573</v>
      </c>
      <c r="E217" s="98">
        <v>500</v>
      </c>
      <c r="F217" s="98">
        <v>510</v>
      </c>
      <c r="G217" s="98">
        <v>500</v>
      </c>
    </row>
    <row r="218" spans="1:7">
      <c r="A218" s="218" t="s">
        <v>81</v>
      </c>
      <c r="B218" s="217" t="s">
        <v>68</v>
      </c>
      <c r="C218" s="217" t="s">
        <v>82</v>
      </c>
      <c r="D218" s="217"/>
      <c r="E218" s="98">
        <f>E219</f>
        <v>10</v>
      </c>
      <c r="F218" s="98">
        <f>F219</f>
        <v>10</v>
      </c>
      <c r="G218" s="98">
        <f>G219</f>
        <v>10</v>
      </c>
    </row>
    <row r="219" spans="1:7" ht="47.25">
      <c r="A219" s="218" t="s">
        <v>572</v>
      </c>
      <c r="B219" s="217" t="s">
        <v>68</v>
      </c>
      <c r="C219" s="217" t="s">
        <v>82</v>
      </c>
      <c r="D219" s="217" t="s">
        <v>573</v>
      </c>
      <c r="E219" s="98">
        <v>10</v>
      </c>
      <c r="F219" s="98">
        <v>10</v>
      </c>
      <c r="G219" s="98">
        <v>10</v>
      </c>
    </row>
    <row r="220" spans="1:7" ht="47.25">
      <c r="A220" s="392" t="s">
        <v>85</v>
      </c>
      <c r="B220" s="217" t="s">
        <v>86</v>
      </c>
      <c r="C220" s="217"/>
      <c r="D220" s="217"/>
      <c r="E220" s="98">
        <f t="shared" ref="E220:G221" si="44">E221</f>
        <v>261.3</v>
      </c>
      <c r="F220" s="90">
        <f t="shared" si="44"/>
        <v>261.3</v>
      </c>
      <c r="G220" s="90">
        <f t="shared" si="44"/>
        <v>261.3</v>
      </c>
    </row>
    <row r="221" spans="1:7">
      <c r="A221" s="392" t="s">
        <v>87</v>
      </c>
      <c r="B221" s="217" t="s">
        <v>86</v>
      </c>
      <c r="C221" s="217" t="s">
        <v>88</v>
      </c>
      <c r="D221" s="217"/>
      <c r="E221" s="98">
        <f t="shared" si="44"/>
        <v>261.3</v>
      </c>
      <c r="F221" s="90">
        <f t="shared" si="44"/>
        <v>261.3</v>
      </c>
      <c r="G221" s="90">
        <f t="shared" si="44"/>
        <v>261.3</v>
      </c>
    </row>
    <row r="222" spans="1:7" ht="31.5">
      <c r="A222" s="392" t="s">
        <v>575</v>
      </c>
      <c r="B222" s="217" t="s">
        <v>86</v>
      </c>
      <c r="C222" s="217" t="s">
        <v>88</v>
      </c>
      <c r="D222" s="217" t="s">
        <v>576</v>
      </c>
      <c r="E222" s="98">
        <v>261.3</v>
      </c>
      <c r="F222" s="90">
        <v>261.3</v>
      </c>
      <c r="G222" s="90">
        <v>261.3</v>
      </c>
    </row>
    <row r="223" spans="1:7" ht="63">
      <c r="A223" s="218" t="s">
        <v>89</v>
      </c>
      <c r="B223" s="388" t="s">
        <v>90</v>
      </c>
      <c r="C223" s="388"/>
      <c r="D223" s="217"/>
      <c r="E223" s="90">
        <f t="shared" ref="E223:G224" si="45">E224</f>
        <v>40.700000000000003</v>
      </c>
      <c r="F223" s="90">
        <f t="shared" si="45"/>
        <v>40.700000000000003</v>
      </c>
      <c r="G223" s="90">
        <f t="shared" si="45"/>
        <v>40.700000000000003</v>
      </c>
    </row>
    <row r="224" spans="1:7">
      <c r="A224" s="392" t="s">
        <v>87</v>
      </c>
      <c r="B224" s="388" t="s">
        <v>90</v>
      </c>
      <c r="C224" s="217" t="s">
        <v>88</v>
      </c>
      <c r="D224" s="217"/>
      <c r="E224" s="98">
        <f t="shared" si="45"/>
        <v>40.700000000000003</v>
      </c>
      <c r="F224" s="90">
        <f t="shared" si="45"/>
        <v>40.700000000000003</v>
      </c>
      <c r="G224" s="90">
        <f t="shared" si="45"/>
        <v>40.700000000000003</v>
      </c>
    </row>
    <row r="225" spans="1:7" ht="31.5">
      <c r="A225" s="392" t="s">
        <v>575</v>
      </c>
      <c r="B225" s="388" t="s">
        <v>90</v>
      </c>
      <c r="C225" s="217" t="s">
        <v>88</v>
      </c>
      <c r="D225" s="217" t="s">
        <v>576</v>
      </c>
      <c r="E225" s="98">
        <v>40.700000000000003</v>
      </c>
      <c r="F225" s="90">
        <v>40.700000000000003</v>
      </c>
      <c r="G225" s="90">
        <v>40.700000000000003</v>
      </c>
    </row>
    <row r="226" spans="1:7" ht="31.5">
      <c r="A226" s="220" t="s">
        <v>93</v>
      </c>
      <c r="B226" s="217" t="s">
        <v>94</v>
      </c>
      <c r="C226" s="217"/>
      <c r="D226" s="217"/>
      <c r="E226" s="83">
        <f t="shared" ref="E226:G227" si="46">E227</f>
        <v>4953.8</v>
      </c>
      <c r="F226" s="83">
        <f t="shared" si="46"/>
        <v>4081.4</v>
      </c>
      <c r="G226" s="83">
        <f t="shared" si="46"/>
        <v>2868.5</v>
      </c>
    </row>
    <row r="227" spans="1:7">
      <c r="A227" s="219" t="s">
        <v>95</v>
      </c>
      <c r="B227" s="217" t="s">
        <v>96</v>
      </c>
      <c r="C227" s="217"/>
      <c r="D227" s="217"/>
      <c r="E227" s="98">
        <f t="shared" si="46"/>
        <v>4953.8</v>
      </c>
      <c r="F227" s="98">
        <f t="shared" si="46"/>
        <v>4081.4</v>
      </c>
      <c r="G227" s="98">
        <f t="shared" si="46"/>
        <v>2868.5</v>
      </c>
    </row>
    <row r="228" spans="1:7">
      <c r="A228" s="219" t="s">
        <v>95</v>
      </c>
      <c r="B228" s="217" t="s">
        <v>97</v>
      </c>
      <c r="C228" s="217"/>
      <c r="D228" s="217"/>
      <c r="E228" s="98">
        <f>E231+E234+E237+E240+E243+E246+E249+E254+E257+E251+E260+E263</f>
        <v>4953.8</v>
      </c>
      <c r="F228" s="98">
        <f>F231+F234+F237+F240+F243+F246+F249+F254+F257</f>
        <v>4081.4</v>
      </c>
      <c r="G228" s="98">
        <f>G231+G234+G237+G240+G243+G246+G249+G254+G257</f>
        <v>2868.5</v>
      </c>
    </row>
    <row r="229" spans="1:7">
      <c r="A229" s="218" t="s">
        <v>98</v>
      </c>
      <c r="B229" s="217" t="s">
        <v>99</v>
      </c>
      <c r="C229" s="217"/>
      <c r="D229" s="217"/>
      <c r="E229" s="98">
        <f t="shared" ref="E229:G230" si="47">E230</f>
        <v>50</v>
      </c>
      <c r="F229" s="98">
        <f t="shared" si="47"/>
        <v>50</v>
      </c>
      <c r="G229" s="98">
        <f t="shared" si="47"/>
        <v>50</v>
      </c>
    </row>
    <row r="230" spans="1:7">
      <c r="A230" s="219" t="s">
        <v>100</v>
      </c>
      <c r="B230" s="217" t="s">
        <v>99</v>
      </c>
      <c r="C230" s="217" t="s">
        <v>101</v>
      </c>
      <c r="D230" s="217"/>
      <c r="E230" s="98">
        <f t="shared" si="47"/>
        <v>50</v>
      </c>
      <c r="F230" s="98">
        <f t="shared" si="47"/>
        <v>50</v>
      </c>
      <c r="G230" s="98">
        <f t="shared" si="47"/>
        <v>50</v>
      </c>
    </row>
    <row r="231" spans="1:7">
      <c r="A231" s="219" t="s">
        <v>577</v>
      </c>
      <c r="B231" s="217" t="s">
        <v>99</v>
      </c>
      <c r="C231" s="217" t="s">
        <v>101</v>
      </c>
      <c r="D231" s="217" t="s">
        <v>578</v>
      </c>
      <c r="E231" s="98">
        <v>50</v>
      </c>
      <c r="F231" s="98">
        <v>50</v>
      </c>
      <c r="G231" s="98">
        <v>50</v>
      </c>
    </row>
    <row r="232" spans="1:7" ht="47.25">
      <c r="A232" s="218" t="s">
        <v>109</v>
      </c>
      <c r="B232" s="217" t="s">
        <v>110</v>
      </c>
      <c r="C232" s="217"/>
      <c r="D232" s="217"/>
      <c r="E232" s="98">
        <f t="shared" ref="E232:G233" si="48">E233</f>
        <v>50</v>
      </c>
      <c r="F232" s="98">
        <f t="shared" si="48"/>
        <v>20</v>
      </c>
      <c r="G232" s="98">
        <f t="shared" si="48"/>
        <v>20</v>
      </c>
    </row>
    <row r="233" spans="1:7" ht="31.5">
      <c r="A233" s="218" t="s">
        <v>67</v>
      </c>
      <c r="B233" s="217" t="s">
        <v>110</v>
      </c>
      <c r="C233" s="217" t="s">
        <v>80</v>
      </c>
      <c r="D233" s="217"/>
      <c r="E233" s="98">
        <f t="shared" si="48"/>
        <v>50</v>
      </c>
      <c r="F233" s="98">
        <f t="shared" si="48"/>
        <v>20</v>
      </c>
      <c r="G233" s="98">
        <f t="shared" si="48"/>
        <v>20</v>
      </c>
    </row>
    <row r="234" spans="1:7">
      <c r="A234" s="219" t="s">
        <v>12</v>
      </c>
      <c r="B234" s="217" t="s">
        <v>110</v>
      </c>
      <c r="C234" s="217" t="s">
        <v>80</v>
      </c>
      <c r="D234" s="217" t="s">
        <v>522</v>
      </c>
      <c r="E234" s="98">
        <v>50</v>
      </c>
      <c r="F234" s="98">
        <v>20</v>
      </c>
      <c r="G234" s="98">
        <v>20</v>
      </c>
    </row>
    <row r="235" spans="1:7" ht="47.25">
      <c r="A235" s="219" t="s">
        <v>153</v>
      </c>
      <c r="B235" s="217" t="s">
        <v>154</v>
      </c>
      <c r="C235" s="217"/>
      <c r="D235" s="217"/>
      <c r="E235" s="105">
        <f t="shared" ref="E235:G236" si="49">E236</f>
        <v>267.2</v>
      </c>
      <c r="F235" s="105">
        <f t="shared" si="49"/>
        <v>291.5</v>
      </c>
      <c r="G235" s="105">
        <f t="shared" si="49"/>
        <v>0</v>
      </c>
    </row>
    <row r="236" spans="1:7" ht="31.5">
      <c r="A236" s="373" t="s">
        <v>76</v>
      </c>
      <c r="B236" s="217" t="s">
        <v>154</v>
      </c>
      <c r="C236" s="217" t="s">
        <v>77</v>
      </c>
      <c r="D236" s="217"/>
      <c r="E236" s="105">
        <f t="shared" si="49"/>
        <v>267.2</v>
      </c>
      <c r="F236" s="105">
        <f t="shared" si="49"/>
        <v>291.5</v>
      </c>
      <c r="G236" s="105">
        <f t="shared" si="49"/>
        <v>0</v>
      </c>
    </row>
    <row r="237" spans="1:7">
      <c r="A237" s="373" t="s">
        <v>579</v>
      </c>
      <c r="B237" s="217" t="s">
        <v>154</v>
      </c>
      <c r="C237" s="217" t="s">
        <v>77</v>
      </c>
      <c r="D237" s="217" t="s">
        <v>580</v>
      </c>
      <c r="E237" s="105">
        <f>281.4-14.2</f>
        <v>267.2</v>
      </c>
      <c r="F237" s="105">
        <v>291.5</v>
      </c>
      <c r="G237" s="105">
        <v>0</v>
      </c>
    </row>
    <row r="238" spans="1:7" ht="63">
      <c r="A238" s="392" t="s">
        <v>640</v>
      </c>
      <c r="B238" s="217" t="s">
        <v>221</v>
      </c>
      <c r="C238" s="217"/>
      <c r="D238" s="217"/>
      <c r="E238" s="98">
        <f t="shared" ref="E238:G239" si="50">E239</f>
        <v>294.7</v>
      </c>
      <c r="F238" s="98">
        <f t="shared" si="50"/>
        <v>300</v>
      </c>
      <c r="G238" s="98">
        <f t="shared" si="50"/>
        <v>200</v>
      </c>
    </row>
    <row r="239" spans="1:7" ht="31.5">
      <c r="A239" s="392" t="s">
        <v>222</v>
      </c>
      <c r="B239" s="217" t="s">
        <v>221</v>
      </c>
      <c r="C239" s="217" t="s">
        <v>80</v>
      </c>
      <c r="D239" s="217"/>
      <c r="E239" s="98">
        <f t="shared" si="50"/>
        <v>294.7</v>
      </c>
      <c r="F239" s="98">
        <f t="shared" si="50"/>
        <v>300</v>
      </c>
      <c r="G239" s="98">
        <f t="shared" si="50"/>
        <v>200</v>
      </c>
    </row>
    <row r="240" spans="1:7">
      <c r="A240" s="392" t="s">
        <v>26</v>
      </c>
      <c r="B240" s="217" t="s">
        <v>221</v>
      </c>
      <c r="C240" s="217" t="s">
        <v>80</v>
      </c>
      <c r="D240" s="217" t="s">
        <v>538</v>
      </c>
      <c r="E240" s="98">
        <v>294.7</v>
      </c>
      <c r="F240" s="98">
        <v>300</v>
      </c>
      <c r="G240" s="98">
        <v>200</v>
      </c>
    </row>
    <row r="241" spans="1:7">
      <c r="A241" s="371" t="s">
        <v>252</v>
      </c>
      <c r="B241" s="217" t="s">
        <v>253</v>
      </c>
      <c r="C241" s="217"/>
      <c r="D241" s="217"/>
      <c r="E241" s="105">
        <f t="shared" ref="E241:G242" si="51">E242</f>
        <v>1882.1</v>
      </c>
      <c r="F241" s="105">
        <f t="shared" si="51"/>
        <v>2102.4</v>
      </c>
      <c r="G241" s="105">
        <f t="shared" si="51"/>
        <v>1680</v>
      </c>
    </row>
    <row r="242" spans="1:7" ht="31.5">
      <c r="A242" s="218" t="s">
        <v>67</v>
      </c>
      <c r="B242" s="217" t="s">
        <v>253</v>
      </c>
      <c r="C242" s="217" t="s">
        <v>80</v>
      </c>
      <c r="D242" s="217"/>
      <c r="E242" s="105">
        <f t="shared" si="51"/>
        <v>1882.1</v>
      </c>
      <c r="F242" s="105">
        <f t="shared" si="51"/>
        <v>2102.4</v>
      </c>
      <c r="G242" s="105">
        <f t="shared" si="51"/>
        <v>1680</v>
      </c>
    </row>
    <row r="243" spans="1:7">
      <c r="A243" s="376" t="s">
        <v>28</v>
      </c>
      <c r="B243" s="217" t="s">
        <v>253</v>
      </c>
      <c r="C243" s="217" t="s">
        <v>80</v>
      </c>
      <c r="D243" s="217" t="s">
        <v>548</v>
      </c>
      <c r="E243" s="105">
        <f>2232.1-350</f>
        <v>1882.1</v>
      </c>
      <c r="F243" s="105">
        <v>2102.4</v>
      </c>
      <c r="G243" s="105">
        <v>1680</v>
      </c>
    </row>
    <row r="244" spans="1:7">
      <c r="A244" s="218" t="s">
        <v>254</v>
      </c>
      <c r="B244" s="217" t="s">
        <v>255</v>
      </c>
      <c r="C244" s="217"/>
      <c r="D244" s="217"/>
      <c r="E244" s="105">
        <f t="shared" ref="E244:G245" si="52">E245</f>
        <v>1150</v>
      </c>
      <c r="F244" s="105">
        <f t="shared" si="52"/>
        <v>774</v>
      </c>
      <c r="G244" s="105">
        <f t="shared" si="52"/>
        <v>400</v>
      </c>
    </row>
    <row r="245" spans="1:7" ht="31.5">
      <c r="A245" s="218" t="s">
        <v>67</v>
      </c>
      <c r="B245" s="217" t="s">
        <v>255</v>
      </c>
      <c r="C245" s="217" t="s">
        <v>80</v>
      </c>
      <c r="D245" s="217"/>
      <c r="E245" s="105">
        <f t="shared" si="52"/>
        <v>1150</v>
      </c>
      <c r="F245" s="105">
        <f t="shared" si="52"/>
        <v>774</v>
      </c>
      <c r="G245" s="105">
        <f t="shared" si="52"/>
        <v>400</v>
      </c>
    </row>
    <row r="246" spans="1:7">
      <c r="A246" s="376" t="s">
        <v>28</v>
      </c>
      <c r="B246" s="217" t="s">
        <v>255</v>
      </c>
      <c r="C246" s="217" t="s">
        <v>80</v>
      </c>
      <c r="D246" s="217" t="s">
        <v>548</v>
      </c>
      <c r="E246" s="105">
        <f>950+200</f>
        <v>1150</v>
      </c>
      <c r="F246" s="105">
        <v>774</v>
      </c>
      <c r="G246" s="105">
        <v>400</v>
      </c>
    </row>
    <row r="247" spans="1:7">
      <c r="A247" s="376" t="s">
        <v>148</v>
      </c>
      <c r="B247" s="217" t="s">
        <v>149</v>
      </c>
      <c r="C247" s="217"/>
      <c r="D247" s="217"/>
      <c r="E247" s="105">
        <f>E249</f>
        <v>744.2</v>
      </c>
      <c r="F247" s="105">
        <f>F248</f>
        <v>520</v>
      </c>
      <c r="G247" s="105">
        <f>G248</f>
        <v>500</v>
      </c>
    </row>
    <row r="248" spans="1:7" ht="31.5">
      <c r="A248" s="218" t="s">
        <v>67</v>
      </c>
      <c r="B248" s="217" t="s">
        <v>147</v>
      </c>
      <c r="C248" s="217" t="s">
        <v>80</v>
      </c>
      <c r="D248" s="217"/>
      <c r="E248" s="105">
        <f>E249</f>
        <v>744.2</v>
      </c>
      <c r="F248" s="105">
        <f>F249</f>
        <v>520</v>
      </c>
      <c r="G248" s="105">
        <f>G249</f>
        <v>500</v>
      </c>
    </row>
    <row r="249" spans="1:7">
      <c r="A249" s="219" t="s">
        <v>12</v>
      </c>
      <c r="B249" s="217" t="s">
        <v>147</v>
      </c>
      <c r="C249" s="217" t="s">
        <v>80</v>
      </c>
      <c r="D249" s="217" t="s">
        <v>522</v>
      </c>
      <c r="E249" s="105">
        <f>700+44.2</f>
        <v>744.2</v>
      </c>
      <c r="F249" s="105">
        <v>520</v>
      </c>
      <c r="G249" s="105">
        <v>500</v>
      </c>
    </row>
    <row r="250" spans="1:7">
      <c r="A250" s="94" t="s">
        <v>81</v>
      </c>
      <c r="B250" s="217" t="s">
        <v>147</v>
      </c>
      <c r="C250" s="217" t="s">
        <v>82</v>
      </c>
      <c r="D250" s="217"/>
      <c r="E250" s="105">
        <f>E251</f>
        <v>25</v>
      </c>
      <c r="F250" s="105">
        <f t="shared" ref="F250:G250" si="53">F251</f>
        <v>0</v>
      </c>
      <c r="G250" s="105">
        <f t="shared" si="53"/>
        <v>0</v>
      </c>
    </row>
    <row r="251" spans="1:7">
      <c r="A251" s="219" t="s">
        <v>12</v>
      </c>
      <c r="B251" s="217" t="s">
        <v>147</v>
      </c>
      <c r="C251" s="217" t="s">
        <v>82</v>
      </c>
      <c r="D251" s="217" t="s">
        <v>522</v>
      </c>
      <c r="E251" s="105">
        <v>25</v>
      </c>
      <c r="F251" s="105">
        <v>0</v>
      </c>
      <c r="G251" s="105">
        <v>0</v>
      </c>
    </row>
    <row r="252" spans="1:7" ht="31.5">
      <c r="A252" s="219" t="s">
        <v>228</v>
      </c>
      <c r="B252" s="217" t="s">
        <v>581</v>
      </c>
      <c r="C252" s="217"/>
      <c r="D252" s="217"/>
      <c r="E252" s="105">
        <f t="shared" ref="E252:G253" si="54">E253</f>
        <v>20</v>
      </c>
      <c r="F252" s="105">
        <f t="shared" si="54"/>
        <v>20</v>
      </c>
      <c r="G252" s="105">
        <f t="shared" si="54"/>
        <v>15</v>
      </c>
    </row>
    <row r="253" spans="1:7" ht="31.5">
      <c r="A253" s="218" t="s">
        <v>67</v>
      </c>
      <c r="B253" s="217" t="s">
        <v>229</v>
      </c>
      <c r="C253" s="217" t="s">
        <v>80</v>
      </c>
      <c r="D253" s="217"/>
      <c r="E253" s="105">
        <f t="shared" si="54"/>
        <v>20</v>
      </c>
      <c r="F253" s="105">
        <f t="shared" si="54"/>
        <v>20</v>
      </c>
      <c r="G253" s="105">
        <f t="shared" si="54"/>
        <v>15</v>
      </c>
    </row>
    <row r="254" spans="1:7">
      <c r="A254" s="219" t="s">
        <v>26</v>
      </c>
      <c r="B254" s="217" t="s">
        <v>229</v>
      </c>
      <c r="C254" s="217" t="s">
        <v>80</v>
      </c>
      <c r="D254" s="217" t="s">
        <v>538</v>
      </c>
      <c r="E254" s="105">
        <v>20</v>
      </c>
      <c r="F254" s="105">
        <v>20</v>
      </c>
      <c r="G254" s="105">
        <v>15</v>
      </c>
    </row>
    <row r="255" spans="1:7" ht="47.25">
      <c r="A255" s="219" t="s">
        <v>511</v>
      </c>
      <c r="B255" s="388" t="s">
        <v>582</v>
      </c>
      <c r="C255" s="217"/>
      <c r="D255" s="217"/>
      <c r="E255" s="105">
        <f t="shared" ref="E255:G256" si="55">E256</f>
        <v>3.5</v>
      </c>
      <c r="F255" s="105">
        <f t="shared" si="55"/>
        <v>3.5</v>
      </c>
      <c r="G255" s="105">
        <f t="shared" si="55"/>
        <v>3.5</v>
      </c>
    </row>
    <row r="256" spans="1:7" ht="31.5">
      <c r="A256" s="373" t="s">
        <v>413</v>
      </c>
      <c r="B256" s="388" t="s">
        <v>582</v>
      </c>
      <c r="C256" s="217" t="s">
        <v>80</v>
      </c>
      <c r="D256" s="217"/>
      <c r="E256" s="105">
        <f t="shared" si="55"/>
        <v>3.5</v>
      </c>
      <c r="F256" s="105">
        <f t="shared" si="55"/>
        <v>3.5</v>
      </c>
      <c r="G256" s="105">
        <f t="shared" si="55"/>
        <v>3.5</v>
      </c>
    </row>
    <row r="257" spans="1:7">
      <c r="A257" s="219" t="s">
        <v>12</v>
      </c>
      <c r="B257" s="217" t="s">
        <v>582</v>
      </c>
      <c r="C257" s="217" t="s">
        <v>80</v>
      </c>
      <c r="D257" s="217" t="s">
        <v>522</v>
      </c>
      <c r="E257" s="105">
        <v>3.5</v>
      </c>
      <c r="F257" s="105">
        <v>3.5</v>
      </c>
      <c r="G257" s="105">
        <v>3.5</v>
      </c>
    </row>
    <row r="258" spans="1:7">
      <c r="A258" s="219" t="s">
        <v>639</v>
      </c>
      <c r="B258" s="217" t="s">
        <v>638</v>
      </c>
      <c r="C258" s="217"/>
      <c r="D258" s="217"/>
      <c r="E258" s="105">
        <f>E259</f>
        <v>230.1</v>
      </c>
      <c r="F258" s="105">
        <v>0</v>
      </c>
      <c r="G258" s="105">
        <v>0</v>
      </c>
    </row>
    <row r="259" spans="1:7" ht="94.5">
      <c r="A259" s="221" t="s">
        <v>629</v>
      </c>
      <c r="B259" s="217" t="s">
        <v>638</v>
      </c>
      <c r="C259" s="217" t="s">
        <v>631</v>
      </c>
      <c r="D259" s="217"/>
      <c r="E259" s="105">
        <f>E260</f>
        <v>230.1</v>
      </c>
      <c r="F259" s="105">
        <v>0</v>
      </c>
      <c r="G259" s="105">
        <v>0</v>
      </c>
    </row>
    <row r="260" spans="1:7">
      <c r="A260" s="376" t="s">
        <v>27</v>
      </c>
      <c r="B260" s="217" t="s">
        <v>638</v>
      </c>
      <c r="C260" s="217" t="s">
        <v>631</v>
      </c>
      <c r="D260" s="217" t="s">
        <v>537</v>
      </c>
      <c r="E260" s="105">
        <v>230.1</v>
      </c>
      <c r="F260" s="105">
        <v>0</v>
      </c>
      <c r="G260" s="105">
        <v>0</v>
      </c>
    </row>
    <row r="261" spans="1:7">
      <c r="A261" s="219" t="s">
        <v>632</v>
      </c>
      <c r="B261" s="217" t="s">
        <v>630</v>
      </c>
      <c r="C261" s="217"/>
      <c r="D261" s="217"/>
      <c r="E261" s="105">
        <f>E262</f>
        <v>237</v>
      </c>
      <c r="F261" s="105">
        <v>0</v>
      </c>
      <c r="G261" s="105">
        <v>0</v>
      </c>
    </row>
    <row r="262" spans="1:7" ht="94.5">
      <c r="A262" s="221" t="s">
        <v>629</v>
      </c>
      <c r="B262" s="217" t="s">
        <v>630</v>
      </c>
      <c r="C262" s="217" t="s">
        <v>631</v>
      </c>
      <c r="D262" s="217"/>
      <c r="E262" s="105">
        <f>E263</f>
        <v>237</v>
      </c>
      <c r="F262" s="105">
        <v>0</v>
      </c>
      <c r="G262" s="105">
        <v>0</v>
      </c>
    </row>
    <row r="263" spans="1:7">
      <c r="A263" s="219" t="s">
        <v>12</v>
      </c>
      <c r="B263" s="217" t="s">
        <v>630</v>
      </c>
      <c r="C263" s="217" t="s">
        <v>631</v>
      </c>
      <c r="D263" s="217" t="s">
        <v>522</v>
      </c>
      <c r="E263" s="105">
        <v>237</v>
      </c>
      <c r="F263" s="105">
        <v>0</v>
      </c>
      <c r="G263" s="105">
        <v>0</v>
      </c>
    </row>
    <row r="264" spans="1:7">
      <c r="A264" s="368" t="s">
        <v>322</v>
      </c>
      <c r="B264" s="105"/>
      <c r="C264" s="217"/>
      <c r="D264" s="217"/>
      <c r="E264" s="105">
        <f>E15</f>
        <v>34091.500000000007</v>
      </c>
      <c r="F264" s="105">
        <f>F15</f>
        <v>24916.9</v>
      </c>
      <c r="G264" s="105">
        <f>G15</f>
        <v>24553.1</v>
      </c>
    </row>
    <row r="265" spans="1:7">
      <c r="A265" s="196" t="s">
        <v>504</v>
      </c>
      <c r="B265" s="217"/>
      <c r="C265" s="217"/>
      <c r="D265" s="217"/>
      <c r="E265" s="105">
        <v>0</v>
      </c>
      <c r="F265" s="105">
        <f>(F264-F257-F237)*2.5%</f>
        <v>615.54750000000013</v>
      </c>
      <c r="G265" s="105">
        <f>(G264-G257)*5%</f>
        <v>1227.48</v>
      </c>
    </row>
    <row r="266" spans="1:7">
      <c r="A266" s="110" t="s">
        <v>503</v>
      </c>
      <c r="B266" s="398"/>
      <c r="C266" s="398"/>
      <c r="D266" s="398"/>
      <c r="E266" s="83">
        <f>E15</f>
        <v>34091.500000000007</v>
      </c>
      <c r="F266" s="155">
        <f>F264+F265</f>
        <v>25532.447500000002</v>
      </c>
      <c r="G266" s="155">
        <f>G264+G265</f>
        <v>25780.579999999998</v>
      </c>
    </row>
  </sheetData>
  <mergeCells count="13">
    <mergeCell ref="B3:G3"/>
    <mergeCell ref="C6:E6"/>
    <mergeCell ref="B1:G1"/>
    <mergeCell ref="A12:A13"/>
    <mergeCell ref="B12:B13"/>
    <mergeCell ref="C12:C13"/>
    <mergeCell ref="D12:D13"/>
    <mergeCell ref="A7:E7"/>
    <mergeCell ref="E12:G12"/>
    <mergeCell ref="A8:G10"/>
    <mergeCell ref="B5:G5"/>
    <mergeCell ref="B4:G4"/>
    <mergeCell ref="E2:G2"/>
  </mergeCells>
  <pageMargins left="0.78740157480314965" right="0.39370078740157483" top="0.78740157480314965" bottom="0.78740157480314965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O24" sqref="O24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2020-06-11T09:14:41Z</dcterms:modified>
</cp:coreProperties>
</file>